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03"/>
  <workbookPr defaultThemeVersion="166925"/>
  <mc:AlternateContent xmlns:mc="http://schemas.openxmlformats.org/markup-compatibility/2006">
    <mc:Choice Requires="x15">
      <x15ac:absPath xmlns:x15ac="http://schemas.microsoft.com/office/spreadsheetml/2010/11/ac" url="C:\Users\MARLYS URIBE\Downloads\"/>
    </mc:Choice>
  </mc:AlternateContent>
  <xr:revisionPtr revIDLastSave="19" documentId="13_ncr:1_{F86FA6DC-EB36-497F-8849-DAE36A9821D5}" xr6:coauthVersionLast="47" xr6:coauthVersionMax="47" xr10:uidLastSave="{04B5B698-EBF8-496D-984B-A7D0EB81B07E}"/>
  <bookViews>
    <workbookView xWindow="-120" yWindow="-120" windowWidth="20730" windowHeight="11040" xr2:uid="{E9951750-6718-4E65-99C4-7D8C6E70D595}"/>
  </bookViews>
  <sheets>
    <sheet name="Riesgo 1" sheetId="3" r:id="rId1"/>
    <sheet name="Datos" sheetId="5" state="hidden" r:id="rId2"/>
    <sheet name="Instructivo" sheetId="4" r:id="rId3"/>
  </sheets>
  <definedNames>
    <definedName name="_xlnm.Print_Area" localSheetId="0">'Riesgo 1'!$A$1:$AK$19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7" i="3" l="1"/>
  <c r="K17" i="3"/>
  <c r="V19" i="3"/>
  <c r="S19" i="3"/>
  <c r="V17" i="3" l="1"/>
  <c r="L17" i="3" l="1"/>
  <c r="M17" i="3" l="1"/>
  <c r="H17" i="3"/>
  <c r="AD17" i="3" l="1"/>
  <c r="AC17" i="3" s="1"/>
  <c r="AD19" i="3"/>
  <c r="AC19" i="3" s="1"/>
  <c r="I17" i="3"/>
  <c r="Z17" i="3" s="1"/>
  <c r="AA17" i="3" s="1"/>
  <c r="N17" i="3"/>
  <c r="O17" i="3" s="1"/>
  <c r="AE17" i="3" l="1"/>
  <c r="AF17" i="3" s="1"/>
  <c r="AB17" i="3"/>
  <c r="Z19" i="3" s="1"/>
  <c r="AA19" i="3" l="1"/>
  <c r="AE19" i="3" s="1"/>
  <c r="AF19" i="3" s="1"/>
  <c r="AB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tc={5D3954D1-F44C-483A-89D4-1F38C57E7AEC}</author>
  </authors>
  <commentList>
    <comment ref="G17" authorId="0" shapeId="0" xr:uid="{5D3954D1-F44C-483A-89D4-1F38C57E7AEC}">
      <text>
        <t>[Threaded comment]
Your version of Excel allows you to read this threaded comment; however, any edits to it will get removed if the file is opened in a newer version of Excel. Learn more: https://go.microsoft.com/fwlink/?linkid=870924
Comment:
    Se toma como base los 148 procesos disciplinarios activos en el 2021
Reply:
    Se toman como base los 134 procesos disciplinarios activos en la vigencia 2023</t>
      </text>
    </comment>
  </commentList>
</comments>
</file>

<file path=xl/sharedStrings.xml><?xml version="1.0" encoding="utf-8"?>
<sst xmlns="http://schemas.openxmlformats.org/spreadsheetml/2006/main" count="190" uniqueCount="151">
  <si>
    <t>CONTROL INTERNO DISCIPLINARIO</t>
  </si>
  <si>
    <t>CÓDIGO</t>
  </si>
  <si>
    <t>E-PLA-FT-015</t>
  </si>
  <si>
    <t>VERSIÓN</t>
  </si>
  <si>
    <t>10</t>
  </si>
  <si>
    <t>MAPA DE RIESGOS DE GESTIÓN</t>
  </si>
  <si>
    <t>PÁGINA</t>
  </si>
  <si>
    <t>1 DE 1</t>
  </si>
  <si>
    <t>VIGENTE DESDE</t>
  </si>
  <si>
    <t>Proceso</t>
  </si>
  <si>
    <t>Instrucción y Juzgamiento de procesos disciplinarios</t>
  </si>
  <si>
    <t>Objetivo del Proceso</t>
  </si>
  <si>
    <t>Ejercer el control disciplinario sobre la conducta de los servidores públicos del IDIPRON, en el cumplimiento de sus deberes funcionales, a través de medidas de corrección o de prevención, con el fin de garantizar los principios de eficiencia moralidad economía y transparencia</t>
  </si>
  <si>
    <t>Alcance</t>
  </si>
  <si>
    <t>La actuación Disciplinaria se origina con la recepción de información proveniente de un servidor público, por queja formulada por cualquier persona, por anónimos o por otro medio que amerite credibilidad y finaliza con cualquiera de las siguientes decisiones: un auto 
inhibitorio, un auto de archivo definitivo, un auto de remisión por competencia y el correspondiente fallo sancionatorio o absolutorio en primera instancia. Esta Actuación está destinada a los servidores públicos del IDIPRON aunque se encuentren retirados del servicio.</t>
  </si>
  <si>
    <t>IDENTIFICACIÓN DEL RIESGO</t>
  </si>
  <si>
    <t>VALORACIÓN DEL RIESGO</t>
  </si>
  <si>
    <t>GESTIÓN DEL RIESGO</t>
  </si>
  <si>
    <t xml:space="preserve">MONITOREO </t>
  </si>
  <si>
    <t>SEGUIMIENTO Y EVALUACIÓN</t>
  </si>
  <si>
    <t>Atributos</t>
  </si>
  <si>
    <t>No. De Riesgo</t>
  </si>
  <si>
    <t>Impacto</t>
  </si>
  <si>
    <t>Causa Inmediata</t>
  </si>
  <si>
    <t>Causa Raíz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</si>
  <si>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</si>
  <si>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</si>
  <si>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</si>
  <si>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</si>
  <si>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</si>
  <si>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</si>
  <si>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</si>
  <si>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</si>
  <si>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</si>
  <si>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</si>
  <si>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</si>
  <si>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</si>
  <si>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</si>
  <si>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</si>
  <si>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</si>
  <si>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</si>
  <si>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</si>
  <si>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</si>
  <si>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</si>
  <si>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</si>
  <si>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</si>
  <si>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</si>
  <si>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</si>
  <si>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</si>
  <si>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</si>
  <si>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</si>
  <si>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</si>
  <si>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</si>
  <si>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</si>
  <si>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</si>
  <si>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</si>
  <si>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</si>
  <si>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</si>
  <si>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</si>
  <si>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Reputacional</t>
  </si>
  <si>
    <t>no ejercer el control disciplinario sobre la conducta de los servidores</t>
  </si>
  <si>
    <t>Indebida aplicación de la norma disciplinaria vigente</t>
  </si>
  <si>
    <t>Posibilidad de afectación reputacional del área debido a no ejercer el control disciplinario sobre la conducta de los servidores ocasionada por la indebida aplicación de la norma disciplinaria vigente</t>
  </si>
  <si>
    <t>El riesgo afecta la imagen de la entidad internamente, de conocimiento general nivel interno, de junta directiva y/o de proveedores</t>
  </si>
  <si>
    <t>El Jefe de la Oficina de Control Disciplinario Interno y su equipo de trabajo, mensualmente realizan la verificación de la matriz base de reparto analizando y determinando los procesos a priorizar, asignando aquellos expedientes que pueden tener riesgo de prescripción o que requieren impulso procesal o expedientes que se les va a vencer una etapa procesal o expedientes que están para iniciar actuación administrativa, con el fin de determinar las  acciones o actuaciones que logren mayor celeridad de los expedientes disciplinarios.</t>
  </si>
  <si>
    <t>Detectivo</t>
  </si>
  <si>
    <t>Manual</t>
  </si>
  <si>
    <t>S-IJPD-MA-001 Manual Operativo</t>
  </si>
  <si>
    <t>Mensual</t>
  </si>
  <si>
    <t>Base de reparto mensual</t>
  </si>
  <si>
    <t>Incluir en el Manual Operativo la priorización mensual de los expedientes a realizar impulso procesal.</t>
  </si>
  <si>
    <t>Jefe Oficina de Control Disciplinario Interno</t>
  </si>
  <si>
    <t>01/05/2024 al 30/12/2024</t>
  </si>
  <si>
    <r>
      <rPr>
        <b/>
        <sz val="10"/>
        <color rgb="FF000000"/>
        <rFont val="Times New Roman"/>
      </rPr>
      <t xml:space="preserve">CONTROL 1:
</t>
    </r>
    <r>
      <rPr>
        <sz val="10"/>
        <color rgb="FF000000"/>
        <rFont val="Times New Roman"/>
      </rPr>
      <t xml:space="preserve">Para el primer cuatrimestre del 2025, se realizaron reuniones en las cuales la jefe de la Oficina de Control Disciplinario Interno realizó priorización de los expedientes, previo análisis de los mismos determinando así, los que requieren impulso procesal urgente.
Se anexa como evidencia base de excel de reparto de expedientes, donde se elimina la información de la columna B, por contener reserva. 
</t>
    </r>
    <r>
      <rPr>
        <b/>
        <sz val="10"/>
        <color rgb="FF000000"/>
        <rFont val="Times New Roman"/>
      </rPr>
      <t xml:space="preserve">CONTROL 2:
</t>
    </r>
    <r>
      <rPr>
        <sz val="10"/>
        <color rgb="FF000000"/>
        <rFont val="Times New Roman"/>
      </rPr>
      <t>La Jefe de la Oficina de Control Disciplinario Interno, designó a la contratista Dayana Ángel para que cargara todas las decisiones emitidas en el drive del correo electrónico disciplinarios@idirpon.gov.co
Se anexa como evidencia, pantallazo del drive donde se evidencia las clases de decisiones que se han proferido en la Oficina.</t>
    </r>
  </si>
  <si>
    <t>No aplica para el periodo, fue realizado en la vigencia anterior</t>
  </si>
  <si>
    <t>No se materializó el riesgo</t>
  </si>
  <si>
    <t>No aplica</t>
  </si>
  <si>
    <r>
      <rPr>
        <b/>
        <u/>
        <sz val="12"/>
        <color rgb="FF000000"/>
        <rFont val="Times New Roman"/>
      </rPr>
      <t xml:space="preserve">
Control 1:
</t>
    </r>
    <r>
      <rPr>
        <sz val="12"/>
        <color rgb="FF000000"/>
        <rFont val="Times New Roman"/>
      </rPr>
      <t xml:space="preserve">
Se verifica el cumplimiento de la ejecución del control mediante la base de excel con el reporte relacionado de priorización de expedientes correspondiente al primer cuatrimestre del año
Control 2:
Se identifica el cumplimiento de la ejecución del control, tando de la designación de un personal para el cargue y las capturas de pantalla de la información cargada en la carpeta requerida
La acción de fortalecimiento fue realizada en la vigencia anterior.
No se materializó el riesgo</t>
    </r>
  </si>
  <si>
    <t>Control 1: Cumple. se evidenció la ejecución de la actividad de control. Control 2. Se evidenció la ejecución de la actividad de control; empero si bien se adjunta una imagen del entorno de almacenamiento en Drive, en la que se visualizan algunas carpetas, el reporte de ejecución de controles no especifica el número total de actuaciones disciplinarias proferidas durante el periodo evaluado y cargadas. Esta omisión impide cuantificar y validar adecuadamente el cumplimiento del control para todas las actuaciones, dado que el objetivo es “evitar la pérdida de información que pueda ocasionar que el expediente no contenga todas las actuaciones realizadas dentro del proceso disciplinario”.</t>
  </si>
  <si>
    <t>El profesional designado por la Jefe de la Oficina, mensualmente carga en el drive asignado al correo institucional de la oficina de las actuaciones disciplinarias proferidas, con el fin de evitar la pérdida de información que pueda ocasionar que el expediente no contenga todas las actuaciones realizadas dentro del proceso disciplinario .</t>
  </si>
  <si>
    <t>Preventivo</t>
  </si>
  <si>
    <t>Captura de pantalla del Drive con los archivos guardados</t>
  </si>
  <si>
    <t xml:space="preserve">CONTROL 1.   la jefe de la Oficina de Control Disciplinario Interno y su equipo de trabajo, mensualmente realizaron la verificación de la matriz de excel llamada base de reparto mensual, para analizar y determinar los procesos a priorizar mes a mes, evaluando la aplicación de la norma disciplinaria y determinar las respectivas acciones que logren mayor celeridad y eficacia  del  grupo de trabajo.
En la matriz de excel, se definen mes a mes cuales son los procesos a priorizar y el abogado asignado para realizar dicha actuación.
En la matriz de excel remitida como fuente de información no contendrá los hechos de los expedientes en atención al carácter reservado, conforme el artículo 115 de la Ley 1952 de 2019.   
CONTROL 2. El profesional designado por la Jefe de la Oficina de Control Disciplinario Interno, en el drive asignado al correo institucional de la oficina cargó todas las actuaciones disciplinarias proferidas en la vigencia, con el fin de preservar la información y evitar que en situaciones de caso fortuito o fuerza mayor se pierda la información de las actuaciones de los expedientes priorizados en este periodo  
Se anexa pantallazos del archivo del drive, el cual contiene las carpetas creadas por actuaciones administrativas y a su vez el pantallazo del contenido de cada una de las mismas; no se muestra información de laslas decisiones proferidas, debido a que contienen carácter reservado, conforme el artículo 115 de la Ley 1952 de 2019.   </t>
  </si>
  <si>
    <t xml:space="preserve">Frente a la acción de fortalecimiento, se realizó la revisión y actualización del Manual Operativo "S-IJPD-MA-001" 
Así mismo, para fortalecer las acciones de la Oficina y reforzar la aplicación de la normatividad vigente, se realizó la actualización del formato Auto que Decreta Pruebas "S-IJPD-FT-007"
</t>
  </si>
  <si>
    <t>Debido a que el riego de gestión no se materializó, no se requirió realizar acciones de contingencia.</t>
  </si>
  <si>
    <t>Control  No. 1: Se evidencia la aplicación del control con la verificación de la matriz base de reparto en la que se priorizan los procesos que se requiern y se asignan los procesos a los profesionales del área.
Control No. 2: Se evidencia la ajecución de la actividad de control con el cargue en la herramienta OneDrive las actuaciones proferidas por la oficina en el periodo evaluado.
Accion de Fortalecmiento: Se evidencia que el proceso realizó la accion de fortalecimiento con la actualización de los documentos y se registran en el manual los controles establecidos en este mapa de riesgos en las condiciones generales.</t>
  </si>
  <si>
    <t xml:space="preserve">control 1: se evidenció la ejecución de la actividad de control. identificando en la matriz aportada como evidencia el reparto a abogado de apoyo de la OCID . Control 2: se evidenció la ejecución de la actividad de control. identificando el cargue de documentos del proceso disicplinario por parte de abogados de apoyo de la OCID. Acciòn de Fortalecimiento: se evidencia de las acciones de fortalecimiento la actualizaciòn de documentos del proceso disicplinario a cargo de la OCID. </t>
  </si>
  <si>
    <t>area de impacto</t>
  </si>
  <si>
    <t>PROBABILIDAD DE OCURRENCIA</t>
  </si>
  <si>
    <t>IMPACTO</t>
  </si>
  <si>
    <t>CONDICIONES RIESGO INHERENTE</t>
  </si>
  <si>
    <t>AFECTACIÓN ECONÓMICA O PRESUPUESTAL</t>
  </si>
  <si>
    <t>Económico</t>
  </si>
  <si>
    <t>MUY BAJA</t>
  </si>
  <si>
    <t>LEVE</t>
  </si>
  <si>
    <t>MUY BAJA - LEVE</t>
  </si>
  <si>
    <t>BAJO</t>
  </si>
  <si>
    <t>Afectación Menor a 700 SMLMV</t>
  </si>
  <si>
    <t>Leve</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</si>
  <si>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</si>
  <si>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</si>
  <si>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</si>
  <si>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</si>
  <si>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</si>
  <si>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</si>
  <si>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</si>
  <si>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</si>
  <si>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</si>
  <si>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</si>
  <si>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</si>
  <si>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</si>
  <si>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</si>
  <si>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</si>
  <si>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</si>
  <si>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</si>
  <si>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</si>
  <si>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</si>
  <si>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</si>
  <si>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</si>
  <si>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</si>
  <si>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 xml:space="preserve">Afectación Mayor a 3000 SMLMV </t>
  </si>
  <si>
    <t>Catastrófico</t>
  </si>
  <si>
    <t>BAJA - LEVE</t>
  </si>
  <si>
    <t>BAJA - MENOR</t>
  </si>
  <si>
    <t>AFECTACIÓN REPUTACIONAL</t>
  </si>
  <si>
    <t>BAJA - MODERADO</t>
  </si>
  <si>
    <t>El riesgo afecta la imagen de algún área de la organización.</t>
  </si>
  <si>
    <t>BAJA - MAYOR</t>
  </si>
  <si>
    <t>BAJA - CATASTRÓFICO</t>
  </si>
  <si>
    <t>El riesgo afecta la imagen de la entidad con algunos usuarios de relevancia frente al logro de los objetivos.</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</si>
  <si>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</si>
  <si>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</si>
  <si>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</si>
  <si>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</si>
  <si>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</si>
  <si>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</si>
  <si>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</si>
  <si>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</si>
  <si>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</si>
  <si>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</si>
  <si>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</si>
  <si>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</si>
  <si>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Correctivo</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</si>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</sst>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9">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sz val="10"/>
      <color theme="1"/>
      <name val="Times New Roman"/>
      <family val="1"/>
    </font>
    <font>
      <sz val="10"/>
      <color rgb="FFFF0000"/>
      <name val="Times New Roman"/>
      <family val="1"/>
    </font>
    <font>
      <b/>
      <sz val="10"/>
      <color rgb="FFFF0000"/>
      <name val="Times New Roman"/>
      <family val="1"/>
    </font>
    <font>
      <b/>
      <sz val="14"/>
      <color theme="1"/>
      <name val="Times New Roman"/>
      <family val="1"/>
    </font>
    <font>
      <sz val="12"/>
      <color theme="1"/>
      <name val="Calibri"/>
      <family val="2"/>
      <scheme val="minor"/>
    </font>
    <font>
      <sz val="12"/>
      <color rgb="FF000000"/>
      <name val="Times New Roman"/>
    </font>
    <font>
      <sz val="12"/>
      <color theme="1"/>
      <name val="Times New Roman"/>
    </font>
    <font>
      <b/>
      <sz val="10"/>
      <color rgb="FF000000"/>
      <name val="Times New Roman"/>
    </font>
    <font>
      <sz val="10"/>
      <color rgb="FF000000"/>
      <name val="Times New Roman"/>
    </font>
    <font>
      <b/>
      <u/>
      <sz val="12"/>
      <color rgb="FF000000"/>
      <name val="Times New Roman"/>
    </font>
  </fonts>
  <fills count="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medium">
        <color indexed="64"/>
      </right>
      <top/>
      <bottom/>
      <diagonal/>
    </border>
    <border>
      <left style="medium">
        <color indexed="64"/>
      </left>
      <right/>
      <top style="thin">
        <color rgb="FF000000"/>
      </top>
      <bottom/>
      <diagonal/>
    </border>
    <border>
      <left/>
      <right style="medium">
        <color indexed="64"/>
      </right>
      <top style="thin">
        <color rgb="FF000000"/>
      </top>
      <bottom/>
      <diagonal/>
    </border>
    <border>
      <left style="medium">
        <color indexed="64"/>
      </left>
      <right style="thin">
        <color indexed="64"/>
      </right>
      <top style="thin">
        <color rgb="FF000000"/>
      </top>
      <bottom/>
      <diagonal/>
    </border>
    <border>
      <left/>
      <right/>
      <top style="thin">
        <color rgb="FF000000"/>
      </top>
      <bottom/>
      <diagonal/>
    </border>
    <border>
      <left style="medium">
        <color indexed="64"/>
      </left>
      <right style="thin">
        <color indexed="64"/>
      </right>
      <top style="thin">
        <color rgb="FF000000"/>
      </top>
      <bottom style="thin">
        <color indexed="64"/>
      </bottom>
      <diagonal/>
    </border>
    <border>
      <left style="thin">
        <color indexed="64"/>
      </left>
      <right style="medium">
        <color indexed="64"/>
      </right>
      <top style="thin">
        <color rgb="FF000000"/>
      </top>
      <bottom/>
      <diagonal/>
    </border>
    <border>
      <left style="medium">
        <color indexed="64"/>
      </left>
      <right/>
      <top/>
      <bottom style="medium">
        <color rgb="FF000000"/>
      </bottom>
      <diagonal/>
    </border>
    <border>
      <left style="thin">
        <color rgb="FF000000"/>
      </left>
      <right style="thin">
        <color rgb="FF000000"/>
      </right>
      <top/>
      <bottom style="medium">
        <color rgb="FF000000"/>
      </bottom>
      <diagonal/>
    </border>
    <border>
      <left/>
      <right style="medium">
        <color indexed="64"/>
      </right>
      <top/>
      <bottom style="medium">
        <color rgb="FF000000"/>
      </bottom>
      <diagonal/>
    </border>
    <border>
      <left style="medium">
        <color indexed="64"/>
      </left>
      <right style="thin">
        <color indexed="64"/>
      </right>
      <top/>
      <bottom style="medium">
        <color rgb="FF000000"/>
      </bottom>
      <diagonal/>
    </border>
    <border>
      <left style="medium">
        <color indexed="64"/>
      </left>
      <right/>
      <top style="thin">
        <color indexed="64"/>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top style="thin">
        <color rgb="FF000000"/>
      </top>
      <bottom style="thin">
        <color indexed="64"/>
      </bottom>
      <diagonal/>
    </border>
    <border>
      <left style="medium">
        <color indexed="64"/>
      </left>
      <right/>
      <top style="thin">
        <color indexed="64"/>
      </top>
      <bottom style="thin">
        <color indexed="64"/>
      </bottom>
      <diagonal/>
    </border>
  </borders>
  <cellStyleXfs count="2">
    <xf numFmtId="0" fontId="0" fillId="0" borderId="0"/>
    <xf numFmtId="41" fontId="5" fillId="0" borderId="0" applyFont="0" applyFill="0" applyBorder="0" applyAlignment="0" applyProtection="0"/>
  </cellStyleXfs>
  <cellXfs count="201">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1" xfId="0" applyFont="1" applyBorder="1" applyAlignment="1">
      <alignment horizontal="center" vertical="center"/>
    </xf>
    <xf numFmtId="0" fontId="2" fillId="2" borderId="26" xfId="0" applyFont="1" applyFill="1" applyBorder="1" applyAlignment="1">
      <alignment horizontal="center" vertical="center" textRotation="90" wrapText="1"/>
    </xf>
    <xf numFmtId="0" fontId="2" fillId="2" borderId="25" xfId="0" applyFont="1" applyFill="1" applyBorder="1" applyAlignment="1">
      <alignment horizontal="center" vertical="center" textRotation="90"/>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textRotation="90"/>
    </xf>
    <xf numFmtId="0" fontId="2" fillId="2" borderId="3" xfId="0" applyFont="1" applyFill="1" applyBorder="1" applyAlignment="1">
      <alignment horizontal="center" vertical="center" textRotation="90" wrapText="1"/>
    </xf>
    <xf numFmtId="0" fontId="2" fillId="2" borderId="25" xfId="0" applyFont="1" applyFill="1" applyBorder="1" applyAlignment="1">
      <alignment horizontal="center" vertical="center"/>
    </xf>
    <xf numFmtId="9" fontId="0" fillId="0" borderId="0" xfId="0" applyNumberFormat="1"/>
    <xf numFmtId="0" fontId="6" fillId="0" borderId="0" xfId="0" applyFont="1"/>
    <xf numFmtId="0" fontId="0" fillId="0" borderId="0" xfId="0" applyAlignment="1">
      <alignment wrapText="1"/>
    </xf>
    <xf numFmtId="9" fontId="0" fillId="0" borderId="0" xfId="0" applyNumberFormat="1" applyAlignment="1">
      <alignment horizontal="center"/>
    </xf>
    <xf numFmtId="0" fontId="2" fillId="2" borderId="18" xfId="0" applyFont="1" applyFill="1" applyBorder="1"/>
    <xf numFmtId="0" fontId="2" fillId="2" borderId="5" xfId="0" applyFont="1" applyFill="1" applyBorder="1"/>
    <xf numFmtId="0" fontId="2" fillId="0" borderId="1" xfId="0" applyFont="1" applyBorder="1" applyAlignment="1">
      <alignment horizontal="justify" vertical="center" wrapText="1"/>
    </xf>
    <xf numFmtId="0" fontId="1" fillId="2" borderId="3" xfId="0" applyFont="1" applyFill="1" applyBorder="1" applyAlignment="1">
      <alignment horizontal="center" vertical="center"/>
    </xf>
    <xf numFmtId="0" fontId="2" fillId="0" borderId="16" xfId="0" applyFont="1" applyBorder="1" applyAlignment="1">
      <alignment horizontal="left"/>
    </xf>
    <xf numFmtId="0" fontId="2" fillId="2" borderId="26" xfId="0" applyFont="1" applyFill="1" applyBorder="1" applyAlignment="1">
      <alignment horizontal="center" vertical="center" wrapText="1"/>
    </xf>
    <xf numFmtId="0" fontId="9" fillId="0" borderId="0" xfId="0" applyFont="1"/>
    <xf numFmtId="0" fontId="4" fillId="0" borderId="0" xfId="0" applyFont="1"/>
    <xf numFmtId="0" fontId="9" fillId="2" borderId="25"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2" fillId="4" borderId="1" xfId="0" applyFont="1" applyFill="1" applyBorder="1" applyAlignment="1">
      <alignment horizontal="center" vertical="center"/>
    </xf>
    <xf numFmtId="9" fontId="8" fillId="4" borderId="1" xfId="0" applyNumberFormat="1" applyFont="1" applyFill="1" applyBorder="1" applyAlignment="1">
      <alignment horizontal="center" vertical="center"/>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0" fontId="2" fillId="4" borderId="1" xfId="0" applyFont="1" applyFill="1" applyBorder="1" applyAlignment="1">
      <alignment vertical="center" textRotation="90"/>
    </xf>
    <xf numFmtId="0" fontId="2" fillId="0" borderId="5" xfId="0" applyFont="1" applyBorder="1" applyAlignment="1">
      <alignment horizontal="left"/>
    </xf>
    <xf numFmtId="0" fontId="2" fillId="0" borderId="1" xfId="0" applyFont="1" applyBorder="1" applyAlignment="1">
      <alignment horizontal="center" vertical="center" textRotation="90" wrapText="1"/>
    </xf>
    <xf numFmtId="0" fontId="9" fillId="0" borderId="0" xfId="0" applyFont="1" applyAlignment="1" applyProtection="1">
      <alignment vertical="center" wrapText="1"/>
      <protection locked="0"/>
    </xf>
    <xf numFmtId="0" fontId="4" fillId="0" borderId="47" xfId="0" applyFont="1" applyBorder="1"/>
    <xf numFmtId="0" fontId="9" fillId="0" borderId="41" xfId="0" applyFont="1" applyBorder="1"/>
    <xf numFmtId="0" fontId="8" fillId="0" borderId="1" xfId="0" applyFont="1" applyBorder="1" applyAlignment="1">
      <alignment horizontal="center" vertical="center" textRotation="90" wrapText="1"/>
    </xf>
    <xf numFmtId="0" fontId="11" fillId="0" borderId="47" xfId="0" applyFont="1" applyBorder="1"/>
    <xf numFmtId="0" fontId="11" fillId="0" borderId="0" xfId="0" applyFont="1"/>
    <xf numFmtId="0" fontId="10" fillId="0" borderId="41" xfId="0" applyFont="1" applyBorder="1"/>
    <xf numFmtId="0" fontId="10" fillId="0" borderId="55" xfId="0" applyFont="1" applyBorder="1" applyAlignment="1" applyProtection="1">
      <alignment vertical="top" wrapText="1"/>
      <protection locked="0"/>
    </xf>
    <xf numFmtId="0" fontId="8"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3" fillId="0" borderId="0" xfId="0" applyFont="1" applyAlignment="1">
      <alignment horizontal="center" vertical="center"/>
    </xf>
    <xf numFmtId="0" fontId="2" fillId="2" borderId="25" xfId="0" applyFont="1" applyFill="1" applyBorder="1" applyAlignment="1">
      <alignment horizontal="center" vertical="center" wrapText="1"/>
    </xf>
    <xf numFmtId="0" fontId="13" fillId="0" borderId="0" xfId="0" applyFont="1"/>
    <xf numFmtId="0" fontId="13" fillId="0" borderId="5" xfId="0" applyFont="1" applyBorder="1"/>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0" xfId="0" applyFont="1" applyBorder="1" applyAlignment="1">
      <alignment horizontal="center" vertical="center" wrapText="1"/>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23" xfId="0" applyFont="1" applyBorder="1" applyAlignment="1">
      <alignment horizontal="center" vertical="center"/>
    </xf>
    <xf numFmtId="0" fontId="1" fillId="0" borderId="20" xfId="0" applyFont="1" applyBorder="1" applyAlignment="1">
      <alignment horizontal="center" vertical="center"/>
    </xf>
    <xf numFmtId="49" fontId="4" fillId="0" borderId="15" xfId="0" applyNumberFormat="1" applyFont="1" applyBorder="1" applyAlignment="1">
      <alignment horizontal="center" vertical="center" wrapText="1"/>
    </xf>
    <xf numFmtId="49" fontId="4" fillId="0" borderId="17" xfId="0" applyNumberFormat="1" applyFont="1" applyBorder="1" applyAlignment="1">
      <alignment horizontal="center" vertical="center" wrapText="1"/>
    </xf>
    <xf numFmtId="49" fontId="4" fillId="0" borderId="23" xfId="0" applyNumberFormat="1" applyFont="1" applyBorder="1" applyAlignment="1">
      <alignment horizontal="center" vertical="center" wrapText="1"/>
    </xf>
    <xf numFmtId="49" fontId="4" fillId="0" borderId="20" xfId="0" applyNumberFormat="1" applyFont="1" applyBorder="1" applyAlignment="1">
      <alignment horizontal="center" vertical="center" wrapText="1"/>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0" xfId="0" applyFont="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3" xfId="0" applyFont="1" applyBorder="1" applyAlignment="1">
      <alignment horizontal="center" vertical="center" wrapText="1"/>
    </xf>
    <xf numFmtId="14" fontId="1" fillId="0" borderId="15" xfId="0" applyNumberFormat="1" applyFont="1" applyBorder="1" applyAlignment="1">
      <alignment horizontal="center" vertical="center"/>
    </xf>
    <xf numFmtId="0" fontId="4" fillId="0" borderId="22" xfId="0" applyFont="1" applyBorder="1" applyAlignment="1">
      <alignment horizontal="center" vertical="center" wrapText="1"/>
    </xf>
    <xf numFmtId="0" fontId="4" fillId="0" borderId="0" xfId="0" applyFont="1" applyAlignment="1">
      <alignment horizontal="center" vertical="center" wrapText="1"/>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2" fillId="2" borderId="13"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 fillId="2" borderId="1" xfId="0" applyFont="1" applyFill="1" applyBorder="1" applyAlignment="1">
      <alignment horizontal="center"/>
    </xf>
    <xf numFmtId="9" fontId="2" fillId="4" borderId="8" xfId="0" applyNumberFormat="1" applyFont="1" applyFill="1" applyBorder="1" applyAlignment="1">
      <alignment horizontal="center" vertical="center"/>
    </xf>
    <xf numFmtId="9" fontId="2" fillId="4" borderId="4" xfId="0" applyNumberFormat="1" applyFont="1" applyFill="1" applyBorder="1" applyAlignment="1">
      <alignment horizontal="center" vertical="center"/>
    </xf>
    <xf numFmtId="9" fontId="2" fillId="4" borderId="1" xfId="0" applyNumberFormat="1" applyFont="1" applyFill="1" applyBorder="1" applyAlignment="1">
      <alignment horizontal="center" vertical="center"/>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4" borderId="8"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9" xfId="0" applyFont="1" applyFill="1" applyBorder="1" applyAlignment="1">
      <alignment horizontal="center" vertical="center"/>
    </xf>
    <xf numFmtId="41" fontId="2" fillId="0" borderId="7" xfId="1" applyFont="1" applyBorder="1" applyAlignment="1">
      <alignment horizontal="center" vertical="center" wrapText="1"/>
    </xf>
    <xf numFmtId="41" fontId="2" fillId="0" borderId="30" xfId="1" applyFont="1" applyBorder="1" applyAlignment="1">
      <alignment horizontal="center" vertical="center" wrapText="1"/>
    </xf>
    <xf numFmtId="41" fontId="2" fillId="0" borderId="4" xfId="1" applyFont="1" applyBorder="1" applyAlignment="1">
      <alignment horizontal="center" vertical="center" wrapText="1"/>
    </xf>
    <xf numFmtId="9" fontId="2" fillId="4" borderId="7" xfId="0" applyNumberFormat="1" applyFont="1" applyFill="1" applyBorder="1" applyAlignment="1">
      <alignment horizontal="center" vertical="center"/>
    </xf>
    <xf numFmtId="9" fontId="2" fillId="4" borderId="30" xfId="0" applyNumberFormat="1" applyFont="1" applyFill="1" applyBorder="1" applyAlignment="1">
      <alignment horizontal="center" vertical="center"/>
    </xf>
    <xf numFmtId="0" fontId="2" fillId="2" borderId="4" xfId="0" applyFont="1" applyFill="1" applyBorder="1" applyAlignment="1">
      <alignment horizontal="center"/>
    </xf>
    <xf numFmtId="0" fontId="2" fillId="2" borderId="10" xfId="0" applyFont="1" applyFill="1" applyBorder="1" applyAlignment="1">
      <alignment horizontal="center"/>
    </xf>
    <xf numFmtId="0" fontId="2" fillId="0" borderId="7" xfId="0" applyFont="1" applyBorder="1" applyAlignment="1">
      <alignment horizontal="center" vertical="center" textRotation="90"/>
    </xf>
    <xf numFmtId="0" fontId="2" fillId="0" borderId="4" xfId="0" applyFont="1" applyBorder="1" applyAlignment="1">
      <alignment horizontal="center" vertical="center" textRotation="90"/>
    </xf>
    <xf numFmtId="0" fontId="2" fillId="0" borderId="6" xfId="0" applyFont="1" applyBorder="1" applyAlignment="1">
      <alignment horizontal="center" vertical="center"/>
    </xf>
    <xf numFmtId="0" fontId="2" fillId="0" borderId="29" xfId="0" applyFont="1" applyBorder="1" applyAlignment="1">
      <alignment horizontal="center" vertical="center"/>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4" borderId="7" xfId="0" applyFont="1" applyFill="1" applyBorder="1" applyAlignment="1">
      <alignment horizontal="center" vertical="center"/>
    </xf>
    <xf numFmtId="14" fontId="2" fillId="0" borderId="44" xfId="0" applyNumberFormat="1" applyFont="1" applyBorder="1" applyAlignment="1" applyProtection="1">
      <alignment horizontal="center" vertical="center"/>
      <protection locked="0"/>
    </xf>
    <xf numFmtId="14" fontId="2" fillId="0" borderId="22" xfId="0" applyNumberFormat="1" applyFont="1" applyBorder="1" applyAlignment="1" applyProtection="1">
      <alignment horizontal="center" vertical="center"/>
      <protection locked="0"/>
    </xf>
    <xf numFmtId="0" fontId="2" fillId="0" borderId="50" xfId="0" applyFont="1" applyBorder="1" applyAlignment="1" applyProtection="1">
      <alignment horizontal="center" vertical="center"/>
      <protection locked="0"/>
    </xf>
    <xf numFmtId="0" fontId="16" fillId="0" borderId="32" xfId="0" applyFont="1" applyBorder="1" applyAlignment="1" applyProtection="1">
      <alignment horizontal="left" vertical="center" wrapText="1"/>
      <protection locked="0"/>
    </xf>
    <xf numFmtId="0" fontId="9" fillId="0" borderId="33" xfId="0" applyFont="1" applyBorder="1" applyAlignment="1" applyProtection="1">
      <alignment horizontal="left" vertical="center" wrapText="1"/>
      <protection locked="0"/>
    </xf>
    <xf numFmtId="0" fontId="9" fillId="0" borderId="51" xfId="0" applyFont="1" applyBorder="1" applyAlignment="1" applyProtection="1">
      <alignment horizontal="left" vertical="center" wrapText="1"/>
      <protection locked="0"/>
    </xf>
    <xf numFmtId="0" fontId="14" fillId="0" borderId="45"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2" fillId="0" borderId="52"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53" xfId="0" applyFont="1" applyBorder="1" applyAlignment="1" applyProtection="1">
      <alignment horizontal="center" vertical="center" wrapText="1"/>
      <protection locked="0"/>
    </xf>
    <xf numFmtId="0" fontId="9" fillId="0" borderId="46"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14" fillId="0" borderId="34" xfId="0" applyFont="1" applyBorder="1" applyAlignment="1">
      <alignment horizontal="left" vertical="top" wrapText="1"/>
    </xf>
    <xf numFmtId="0" fontId="15" fillId="0" borderId="34" xfId="0" applyFont="1" applyBorder="1" applyAlignment="1">
      <alignment horizontal="left" vertical="top" wrapText="1"/>
    </xf>
    <xf numFmtId="0" fontId="1" fillId="0" borderId="34" xfId="0" applyFont="1" applyBorder="1" applyAlignment="1">
      <alignment horizontal="center" vertical="center"/>
    </xf>
    <xf numFmtId="0" fontId="2" fillId="0" borderId="34" xfId="0" applyFont="1" applyBorder="1" applyAlignment="1">
      <alignment horizontal="center" vertical="center" wrapText="1"/>
    </xf>
    <xf numFmtId="0" fontId="2" fillId="4" borderId="7" xfId="0" applyFont="1" applyFill="1" applyBorder="1" applyAlignment="1">
      <alignment horizontal="center" vertical="center" textRotation="90"/>
    </xf>
    <xf numFmtId="0" fontId="2" fillId="4" borderId="4" xfId="0" applyFont="1" applyFill="1" applyBorder="1" applyAlignment="1">
      <alignment horizontal="center" vertical="center" textRotation="90"/>
    </xf>
    <xf numFmtId="9" fontId="2" fillId="4" borderId="7" xfId="0" applyNumberFormat="1" applyFont="1" applyFill="1" applyBorder="1" applyAlignment="1">
      <alignment horizontal="center" vertical="center" textRotation="90"/>
    </xf>
    <xf numFmtId="9" fontId="2" fillId="4" borderId="4" xfId="0" applyNumberFormat="1" applyFont="1" applyFill="1" applyBorder="1" applyAlignment="1">
      <alignment horizontal="center" vertical="center" textRotation="90"/>
    </xf>
    <xf numFmtId="9" fontId="8" fillId="4" borderId="7" xfId="0" applyNumberFormat="1" applyFont="1" applyFill="1" applyBorder="1" applyAlignment="1">
      <alignment horizontal="center" vertical="center"/>
    </xf>
    <xf numFmtId="9" fontId="8" fillId="4" borderId="4" xfId="0" applyNumberFormat="1" applyFont="1" applyFill="1" applyBorder="1" applyAlignment="1">
      <alignment horizontal="center" vertical="center"/>
    </xf>
    <xf numFmtId="0" fontId="8" fillId="0" borderId="3" xfId="0" applyFont="1" applyBorder="1" applyAlignment="1">
      <alignment horizontal="center" vertical="center" textRotation="90"/>
    </xf>
    <xf numFmtId="0" fontId="8" fillId="0" borderId="4" xfId="0" applyFont="1" applyBorder="1" applyAlignment="1">
      <alignment horizontal="center" vertical="center" textRotation="90"/>
    </xf>
    <xf numFmtId="0" fontId="2" fillId="0" borderId="3" xfId="0" applyFont="1" applyBorder="1" applyAlignment="1">
      <alignment horizontal="center" vertical="center" textRotation="90"/>
    </xf>
    <xf numFmtId="0" fontId="2" fillId="0" borderId="3" xfId="0" applyFont="1" applyBorder="1" applyAlignment="1">
      <alignment horizontal="center" vertical="center" textRotation="90" wrapText="1"/>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2" fillId="0" borderId="25"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alignment horizontal="center" vertical="center" wrapText="1"/>
    </xf>
    <xf numFmtId="14" fontId="2" fillId="0" borderId="3" xfId="0" applyNumberFormat="1" applyFont="1" applyBorder="1" applyAlignment="1">
      <alignment horizontal="center" vertical="center" wrapText="1"/>
    </xf>
    <xf numFmtId="14" fontId="2" fillId="0" borderId="30" xfId="0" applyNumberFormat="1" applyFont="1" applyBorder="1" applyAlignment="1">
      <alignment horizontal="center" vertical="center" wrapText="1"/>
    </xf>
    <xf numFmtId="14" fontId="2" fillId="0" borderId="4" xfId="0" applyNumberFormat="1" applyFont="1" applyBorder="1" applyAlignment="1">
      <alignment horizontal="center" vertical="center" wrapText="1"/>
    </xf>
    <xf numFmtId="0" fontId="3" fillId="0" borderId="13" xfId="0" applyFont="1" applyBorder="1" applyAlignment="1">
      <alignment horizontal="center" vertical="center"/>
    </xf>
    <xf numFmtId="0" fontId="3" fillId="0" borderId="29" xfId="0" applyFont="1" applyBorder="1" applyAlignment="1">
      <alignment horizontal="center" vertical="center"/>
    </xf>
    <xf numFmtId="0" fontId="3" fillId="0" borderId="11" xfId="0" applyFont="1" applyBorder="1" applyAlignment="1">
      <alignment horizontal="center" vertical="center"/>
    </xf>
    <xf numFmtId="0" fontId="14" fillId="0" borderId="56" xfId="0" applyFont="1" applyBorder="1" applyAlignment="1" applyProtection="1">
      <alignment horizontal="center" vertical="center" wrapText="1"/>
      <protection locked="0"/>
    </xf>
    <xf numFmtId="0" fontId="9" fillId="0" borderId="57" xfId="0" applyFont="1" applyBorder="1" applyAlignment="1" applyProtection="1">
      <alignment horizontal="center" vertical="center" wrapText="1"/>
      <protection locked="0"/>
    </xf>
    <xf numFmtId="0" fontId="9" fillId="0" borderId="54" xfId="0" applyFont="1" applyBorder="1" applyAlignment="1" applyProtection="1">
      <alignment horizontal="center" vertical="center" wrapText="1"/>
      <protection locked="0"/>
    </xf>
    <xf numFmtId="0" fontId="2" fillId="0" borderId="14" xfId="0" applyFont="1" applyBorder="1" applyAlignment="1">
      <alignment horizontal="center" vertical="center" textRotation="90"/>
    </xf>
    <xf numFmtId="0" fontId="2" fillId="0" borderId="10" xfId="0" applyFont="1" applyBorder="1" applyAlignment="1">
      <alignment horizontal="center" vertical="center" textRotation="90"/>
    </xf>
    <xf numFmtId="0" fontId="2" fillId="0" borderId="12" xfId="0" applyFont="1" applyBorder="1" applyAlignment="1">
      <alignment horizontal="center" vertical="center" textRotation="90"/>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4" borderId="7" xfId="0" applyFont="1" applyFill="1" applyBorder="1" applyAlignment="1">
      <alignment horizontal="center" vertical="center" textRotation="90"/>
    </xf>
    <xf numFmtId="0" fontId="1" fillId="4" borderId="30" xfId="0" applyFont="1" applyFill="1" applyBorder="1" applyAlignment="1">
      <alignment horizontal="center" vertical="center" textRotation="90"/>
    </xf>
    <xf numFmtId="0" fontId="1" fillId="4" borderId="4" xfId="0" applyFont="1" applyFill="1" applyBorder="1" applyAlignment="1">
      <alignment horizontal="center" vertical="center" textRotation="90"/>
    </xf>
    <xf numFmtId="9" fontId="2" fillId="0" borderId="7" xfId="0" applyNumberFormat="1" applyFont="1" applyBorder="1" applyAlignment="1">
      <alignment horizontal="center" vertical="center" wrapText="1"/>
    </xf>
    <xf numFmtId="9" fontId="2" fillId="0" borderId="30" xfId="0" applyNumberFormat="1" applyFont="1" applyBorder="1" applyAlignment="1">
      <alignment horizontal="center" vertical="center" wrapText="1"/>
    </xf>
    <xf numFmtId="9" fontId="2" fillId="0" borderId="4" xfId="0" applyNumberFormat="1" applyFont="1" applyBorder="1" applyAlignment="1">
      <alignment horizontal="center" vertical="center" wrapText="1"/>
    </xf>
    <xf numFmtId="0" fontId="10" fillId="0" borderId="48" xfId="0" applyFont="1" applyBorder="1" applyAlignment="1" applyProtection="1">
      <alignment horizontal="center" vertical="center" wrapText="1"/>
      <protection locked="0"/>
    </xf>
    <xf numFmtId="0" fontId="10" fillId="0" borderId="11" xfId="0" applyFont="1" applyBorder="1" applyAlignment="1" applyProtection="1">
      <alignment horizontal="center" vertical="center" wrapText="1"/>
      <protection locked="0"/>
    </xf>
    <xf numFmtId="0" fontId="10" fillId="0" borderId="54" xfId="0" applyFont="1" applyBorder="1" applyAlignment="1" applyProtection="1">
      <alignment horizontal="center" vertical="center" wrapText="1"/>
      <protection locked="0"/>
    </xf>
    <xf numFmtId="0" fontId="10" fillId="0" borderId="49" xfId="0" applyFont="1" applyBorder="1" applyAlignment="1" applyProtection="1">
      <alignment horizontal="left" vertical="top" wrapText="1"/>
      <protection locked="0"/>
    </xf>
    <xf numFmtId="0" fontId="10" fillId="0" borderId="43" xfId="0" applyFont="1" applyBorder="1" applyAlignment="1" applyProtection="1">
      <alignment horizontal="left" vertical="top" wrapText="1"/>
      <protection locked="0"/>
    </xf>
    <xf numFmtId="14" fontId="10" fillId="0" borderId="44" xfId="0" applyNumberFormat="1" applyFont="1" applyBorder="1" applyAlignment="1" applyProtection="1">
      <alignment horizontal="center" vertical="center"/>
      <protection locked="0"/>
    </xf>
    <xf numFmtId="14" fontId="10" fillId="0" borderId="22" xfId="0" applyNumberFormat="1" applyFont="1" applyBorder="1" applyAlignment="1" applyProtection="1">
      <alignment horizontal="center" vertical="center"/>
      <protection locked="0"/>
    </xf>
    <xf numFmtId="0" fontId="10" fillId="0" borderId="50" xfId="0" applyFont="1" applyBorder="1" applyAlignment="1" applyProtection="1">
      <alignment horizontal="center" vertical="center"/>
      <protection locked="0"/>
    </xf>
    <xf numFmtId="0" fontId="11" fillId="0" borderId="32" xfId="0" applyFont="1" applyBorder="1" applyAlignment="1" applyProtection="1">
      <alignment horizontal="left" vertical="center" wrapText="1"/>
      <protection locked="0"/>
    </xf>
    <xf numFmtId="0" fontId="10" fillId="0" borderId="33" xfId="0" applyFont="1" applyBorder="1" applyAlignment="1" applyProtection="1">
      <alignment horizontal="left" vertical="center" wrapText="1"/>
      <protection locked="0"/>
    </xf>
    <xf numFmtId="0" fontId="10" fillId="0" borderId="51" xfId="0" applyFont="1" applyBorder="1" applyAlignment="1" applyProtection="1">
      <alignment horizontal="left" vertical="center" wrapText="1"/>
      <protection locked="0"/>
    </xf>
    <xf numFmtId="0" fontId="10" fillId="0" borderId="45" xfId="0" applyFont="1" applyBorder="1" applyAlignment="1" applyProtection="1">
      <alignment horizontal="center" vertical="center" wrapText="1"/>
      <protection locked="0"/>
    </xf>
    <xf numFmtId="0" fontId="10" fillId="0" borderId="21" xfId="0" applyFont="1" applyBorder="1" applyAlignment="1" applyProtection="1">
      <alignment horizontal="center" vertical="center" wrapText="1"/>
      <protection locked="0"/>
    </xf>
    <xf numFmtId="0" fontId="10" fillId="0" borderId="52" xfId="0" applyFont="1" applyBorder="1" applyAlignment="1" applyProtection="1">
      <alignment horizontal="center" vertical="center" wrapText="1"/>
      <protection locked="0"/>
    </xf>
    <xf numFmtId="0" fontId="10" fillId="0" borderId="46" xfId="0" applyFont="1" applyBorder="1" applyAlignment="1" applyProtection="1">
      <alignment horizontal="center" vertical="center" wrapText="1"/>
      <protection locked="0"/>
    </xf>
    <xf numFmtId="0" fontId="10" fillId="0" borderId="31" xfId="0" applyFont="1" applyBorder="1" applyAlignment="1" applyProtection="1">
      <alignment horizontal="center" vertical="center" wrapText="1"/>
      <protection locked="0"/>
    </xf>
    <xf numFmtId="0" fontId="10" fillId="0" borderId="53" xfId="0" applyFont="1" applyBorder="1" applyAlignment="1" applyProtection="1">
      <alignment horizontal="center" vertical="center" wrapText="1"/>
      <protection locked="0"/>
    </xf>
    <xf numFmtId="0" fontId="10" fillId="0" borderId="46" xfId="0" applyFont="1" applyBorder="1" applyAlignment="1" applyProtection="1">
      <alignment horizontal="center"/>
      <protection locked="0"/>
    </xf>
    <xf numFmtId="0" fontId="10" fillId="0" borderId="31" xfId="0" applyFont="1" applyBorder="1" applyAlignment="1" applyProtection="1">
      <alignment horizontal="center"/>
      <protection locked="0"/>
    </xf>
    <xf numFmtId="0" fontId="10" fillId="0" borderId="53" xfId="0" applyFont="1" applyBorder="1" applyAlignment="1" applyProtection="1">
      <alignment horizontal="center"/>
      <protection locked="0"/>
    </xf>
  </cellXfs>
  <cellStyles count="2">
    <cellStyle name="Millares [0]" xfId="1" builtinId="6"/>
    <cellStyle name="Normal" xfId="0" builtinId="0"/>
  </cellStyles>
  <dxfs count="28">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99975</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4E7D6BA6-AAA1-4B54-9EB4-58940A6C163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FF4D9E82-4AB8-41B8-B6DF-0F6DADB09AE9}"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04-07T14:35:17.53" personId="{FF4D9E82-4AB8-41B8-B6DF-0F6DADB09AE9}" id="{5D3954D1-F44C-483A-89D4-1F38C57E7AEC}">
    <text>Se toma como base los 148 procesos disciplinarios activos en el 2021</text>
  </threadedComment>
  <threadedComment ref="G17" dT="2024-04-18T20:34:38.79" personId="{FF4D9E82-4AB8-41B8-B6DF-0F6DADB09AE9}" id="{BC5F994B-2793-4C94-BEC1-5CB47383BCED}" parentId="{5D3954D1-F44C-483A-89D4-1F38C57E7AEC}">
    <text>Se toman como base los 134 procesos disciplinarios activos en la vigencia 2023</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DD74B-D3D9-46FB-9DAF-7C0A11A88DD8}">
  <dimension ref="A1:AT94"/>
  <sheetViews>
    <sheetView showGridLines="0" tabSelected="1" topLeftCell="AK16" zoomScale="60" zoomScaleNormal="60" zoomScaleSheetLayoutView="90" workbookViewId="0">
      <selection activeCell="AT17" sqref="AT17:AT19"/>
    </sheetView>
  </sheetViews>
  <sheetFormatPr defaultColWidth="11.42578125" defaultRowHeight="15.75"/>
  <cols>
    <col min="2" max="2" width="27.140625" customWidth="1"/>
    <col min="3" max="3" width="26" customWidth="1"/>
    <col min="4" max="4" width="19.140625" customWidth="1"/>
    <col min="5" max="6" width="25.42578125" customWidth="1"/>
    <col min="7" max="8" width="20.140625" customWidth="1"/>
    <col min="9" max="9" width="9.42578125" customWidth="1"/>
    <col min="10" max="10" width="25.42578125" customWidth="1"/>
    <col min="11" max="11" width="32.85546875"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4" width="11.42578125" style="1" customWidth="1"/>
    <col min="25" max="25" width="15.5703125" style="1" customWidth="1"/>
    <col min="26" max="28" width="7.28515625" style="1" customWidth="1"/>
    <col min="29" max="29" width="8" style="1" customWidth="1"/>
    <col min="30" max="31" width="7.28515625" style="1" customWidth="1"/>
    <col min="32" max="32" width="9.28515625" style="1" customWidth="1"/>
    <col min="33" max="33" width="29.42578125" style="4" customWidth="1"/>
    <col min="34" max="34" width="5" style="4" customWidth="1"/>
    <col min="35" max="35" width="19.5703125" style="4" customWidth="1"/>
    <col min="36" max="36" width="26.7109375" style="1" customWidth="1"/>
    <col min="37" max="37" width="20.85546875" style="1" customWidth="1"/>
    <col min="38" max="38" width="1" customWidth="1"/>
    <col min="39" max="39" width="18.28515625" customWidth="1"/>
    <col min="40" max="43" width="45" customWidth="1"/>
    <col min="44" max="44" width="1" customWidth="1"/>
    <col min="45" max="45" width="45" customWidth="1"/>
    <col min="46" max="46" width="58.7109375" customWidth="1"/>
  </cols>
  <sheetData>
    <row r="1" spans="1:46" ht="15.75" customHeight="1">
      <c r="A1" s="74"/>
      <c r="B1" s="53"/>
      <c r="C1" s="65" t="s">
        <v>0</v>
      </c>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7"/>
      <c r="AQ1" s="53" t="s">
        <v>1</v>
      </c>
      <c r="AR1" s="54"/>
      <c r="AS1" s="57" t="s">
        <v>2</v>
      </c>
      <c r="AT1" s="58"/>
    </row>
    <row r="2" spans="1:46" ht="15.75" customHeight="1" thickBot="1">
      <c r="A2" s="77"/>
      <c r="B2" s="78"/>
      <c r="C2" s="68"/>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70"/>
      <c r="AQ2" s="55"/>
      <c r="AR2" s="56"/>
      <c r="AS2" s="59"/>
      <c r="AT2" s="60"/>
    </row>
    <row r="3" spans="1:46" ht="15.75" customHeight="1">
      <c r="A3" s="77"/>
      <c r="B3" s="78"/>
      <c r="C3" s="68"/>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70"/>
      <c r="AQ3" s="53" t="s">
        <v>3</v>
      </c>
      <c r="AR3" s="54"/>
      <c r="AS3" s="61" t="s">
        <v>4</v>
      </c>
      <c r="AT3" s="62"/>
    </row>
    <row r="4" spans="1:46" ht="16.5" customHeight="1">
      <c r="A4" s="77"/>
      <c r="B4" s="78"/>
      <c r="C4" s="68"/>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70"/>
      <c r="AQ4" s="55"/>
      <c r="AR4" s="56"/>
      <c r="AS4" s="63"/>
      <c r="AT4" s="64"/>
    </row>
    <row r="5" spans="1:46" ht="20.45" customHeight="1">
      <c r="A5" s="77"/>
      <c r="B5" s="78"/>
      <c r="C5" s="65" t="s">
        <v>5</v>
      </c>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7"/>
      <c r="AQ5" s="53" t="s">
        <v>6</v>
      </c>
      <c r="AR5" s="54"/>
      <c r="AS5" s="74" t="s">
        <v>7</v>
      </c>
      <c r="AT5" s="54"/>
    </row>
    <row r="6" spans="1:46" ht="15" customHeight="1">
      <c r="A6" s="77"/>
      <c r="B6" s="78"/>
      <c r="C6" s="68"/>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70"/>
      <c r="AQ6" s="55"/>
      <c r="AR6" s="56"/>
      <c r="AS6" s="75"/>
      <c r="AT6" s="56"/>
    </row>
    <row r="7" spans="1:46" ht="15.75" customHeight="1">
      <c r="A7" s="77"/>
      <c r="B7" s="78"/>
      <c r="C7" s="68"/>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53" t="s">
        <v>8</v>
      </c>
      <c r="AR7" s="54"/>
      <c r="AS7" s="76">
        <v>44838</v>
      </c>
      <c r="AT7" s="58"/>
    </row>
    <row r="8" spans="1:46" ht="16.5" customHeight="1">
      <c r="A8" s="75"/>
      <c r="B8" s="55"/>
      <c r="C8" s="71"/>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3"/>
      <c r="AQ8" s="55"/>
      <c r="AR8" s="56"/>
      <c r="AS8" s="59"/>
      <c r="AT8" s="60"/>
    </row>
    <row r="10" spans="1:46" ht="54" customHeight="1">
      <c r="A10" s="82" t="s">
        <v>9</v>
      </c>
      <c r="B10" s="82"/>
      <c r="C10" s="83"/>
      <c r="D10" s="139" t="s">
        <v>10</v>
      </c>
      <c r="E10" s="139"/>
      <c r="F10" s="139"/>
      <c r="G10" s="139"/>
      <c r="H10" s="139"/>
      <c r="I10" s="139"/>
      <c r="J10" s="139"/>
      <c r="K10" s="139"/>
      <c r="L10" s="139"/>
      <c r="M10" s="139"/>
      <c r="N10" s="139"/>
      <c r="O10" s="139"/>
      <c r="P10" s="139"/>
      <c r="Q10" s="139"/>
      <c r="R10" s="139"/>
      <c r="S10" s="139"/>
      <c r="T10" s="139"/>
      <c r="U10" s="139"/>
      <c r="V10" s="139"/>
      <c r="W10" s="139"/>
      <c r="X10" s="139"/>
      <c r="AG10" s="1"/>
      <c r="AH10" s="1"/>
      <c r="AI10" s="1"/>
    </row>
    <row r="11" spans="1:46" s="3" customFormat="1" ht="75" customHeight="1">
      <c r="A11" s="82" t="s">
        <v>11</v>
      </c>
      <c r="B11" s="82"/>
      <c r="C11" s="83"/>
      <c r="D11" s="140" t="s">
        <v>12</v>
      </c>
      <c r="E11" s="140"/>
      <c r="F11" s="140"/>
      <c r="G11" s="140"/>
      <c r="H11" s="140"/>
      <c r="I11" s="140"/>
      <c r="J11" s="140"/>
      <c r="K11" s="140"/>
      <c r="L11" s="140"/>
      <c r="M11" s="140"/>
      <c r="N11" s="140"/>
      <c r="O11" s="140"/>
      <c r="P11" s="140"/>
      <c r="Q11" s="140"/>
      <c r="R11" s="140"/>
      <c r="S11" s="140"/>
      <c r="T11" s="140"/>
      <c r="U11" s="140"/>
      <c r="V11" s="140"/>
      <c r="W11" s="140"/>
      <c r="X11" s="140"/>
      <c r="Y11" s="2"/>
      <c r="Z11" s="2"/>
      <c r="AA11" s="2"/>
      <c r="AB11" s="2"/>
      <c r="AC11" s="2"/>
      <c r="AD11" s="2"/>
      <c r="AE11" s="2"/>
      <c r="AF11" s="2"/>
      <c r="AG11" s="2"/>
      <c r="AH11" s="2"/>
      <c r="AI11" s="2"/>
      <c r="AJ11" s="2"/>
      <c r="AK11" s="2"/>
    </row>
    <row r="12" spans="1:46" s="3" customFormat="1" ht="75" customHeight="1">
      <c r="A12" s="82" t="s">
        <v>13</v>
      </c>
      <c r="B12" s="82"/>
      <c r="C12" s="83"/>
      <c r="D12" s="140" t="s">
        <v>14</v>
      </c>
      <c r="E12" s="140"/>
      <c r="F12" s="140"/>
      <c r="G12" s="140"/>
      <c r="H12" s="140"/>
      <c r="I12" s="140"/>
      <c r="J12" s="140"/>
      <c r="K12" s="140"/>
      <c r="L12" s="140"/>
      <c r="M12" s="140"/>
      <c r="N12" s="140"/>
      <c r="O12" s="140"/>
      <c r="P12" s="140"/>
      <c r="Q12" s="140"/>
      <c r="R12" s="140"/>
      <c r="S12" s="140"/>
      <c r="T12" s="140"/>
      <c r="U12" s="140"/>
      <c r="V12" s="140"/>
      <c r="W12" s="140"/>
      <c r="X12" s="140"/>
      <c r="Y12" s="2"/>
      <c r="Z12" s="2"/>
      <c r="AA12" s="2"/>
      <c r="AB12" s="2"/>
      <c r="AC12" s="2"/>
      <c r="AD12" s="2"/>
      <c r="AE12" s="2"/>
      <c r="AF12" s="2"/>
      <c r="AG12" s="2"/>
      <c r="AH12" s="2"/>
      <c r="AI12" s="2"/>
      <c r="AJ12" s="2"/>
      <c r="AK12" s="2"/>
    </row>
    <row r="13" spans="1:46" s="3" customFormat="1" ht="24.75" customHeigh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84" t="s">
        <v>15</v>
      </c>
      <c r="B14" s="85"/>
      <c r="C14" s="85"/>
      <c r="D14" s="85"/>
      <c r="E14" s="85"/>
      <c r="F14" s="85"/>
      <c r="G14" s="85"/>
      <c r="H14" s="85"/>
      <c r="I14" s="85"/>
      <c r="J14" s="85"/>
      <c r="K14" s="85"/>
      <c r="L14" s="85"/>
      <c r="M14" s="85"/>
      <c r="N14" s="86"/>
      <c r="O14" s="87"/>
      <c r="P14" s="2"/>
      <c r="Q14" s="151" t="s">
        <v>16</v>
      </c>
      <c r="R14" s="152"/>
      <c r="S14" s="152"/>
      <c r="T14" s="153"/>
      <c r="U14" s="153"/>
      <c r="V14" s="153"/>
      <c r="W14" s="153"/>
      <c r="X14" s="153"/>
      <c r="Y14" s="153"/>
      <c r="Z14" s="152"/>
      <c r="AA14" s="152"/>
      <c r="AB14" s="152"/>
      <c r="AC14" s="152"/>
      <c r="AD14" s="152"/>
      <c r="AE14" s="152"/>
      <c r="AF14" s="152"/>
      <c r="AG14" s="154"/>
      <c r="AH14" s="2"/>
      <c r="AI14" s="102" t="s">
        <v>17</v>
      </c>
      <c r="AJ14" s="103"/>
      <c r="AK14" s="104"/>
      <c r="AM14" s="102" t="s">
        <v>18</v>
      </c>
      <c r="AN14" s="103"/>
      <c r="AO14" s="103"/>
      <c r="AP14" s="103"/>
      <c r="AQ14" s="103"/>
      <c r="AR14" s="25"/>
      <c r="AS14" s="102" t="s">
        <v>19</v>
      </c>
      <c r="AT14" s="104"/>
    </row>
    <row r="15" spans="1:46">
      <c r="A15" s="88"/>
      <c r="B15" s="89"/>
      <c r="C15" s="89"/>
      <c r="D15" s="89"/>
      <c r="E15" s="89"/>
      <c r="F15" s="89"/>
      <c r="G15" s="89"/>
      <c r="H15" s="89"/>
      <c r="I15" s="89"/>
      <c r="J15" s="89"/>
      <c r="K15" s="89"/>
      <c r="L15" s="89"/>
      <c r="M15" s="89"/>
      <c r="N15" s="90"/>
      <c r="O15" s="91"/>
      <c r="P15" s="2"/>
      <c r="Q15" s="19"/>
      <c r="R15" s="20"/>
      <c r="S15" s="20"/>
      <c r="T15" s="92" t="s">
        <v>20</v>
      </c>
      <c r="U15" s="92"/>
      <c r="V15" s="92"/>
      <c r="W15" s="92"/>
      <c r="X15" s="92"/>
      <c r="Y15" s="92"/>
      <c r="Z15" s="113"/>
      <c r="AA15" s="113"/>
      <c r="AB15" s="113"/>
      <c r="AC15" s="113"/>
      <c r="AD15" s="113"/>
      <c r="AE15" s="113"/>
      <c r="AF15" s="113"/>
      <c r="AG15" s="114"/>
      <c r="AH15" s="2"/>
      <c r="AI15" s="105"/>
      <c r="AJ15" s="106"/>
      <c r="AK15" s="107"/>
      <c r="AM15" s="105"/>
      <c r="AN15" s="106"/>
      <c r="AO15" s="106"/>
      <c r="AP15" s="106"/>
      <c r="AQ15" s="106"/>
      <c r="AR15" s="25"/>
      <c r="AS15" s="105"/>
      <c r="AT15" s="107"/>
    </row>
    <row r="16" spans="1:46" s="5" customFormat="1" ht="106.5" customHeight="1">
      <c r="A16" s="10" t="s">
        <v>21</v>
      </c>
      <c r="B16" s="45" t="s">
        <v>22</v>
      </c>
      <c r="C16" s="11" t="s">
        <v>23</v>
      </c>
      <c r="D16" s="11" t="s">
        <v>24</v>
      </c>
      <c r="E16" s="46" t="s">
        <v>25</v>
      </c>
      <c r="F16" s="47" t="s">
        <v>26</v>
      </c>
      <c r="G16" s="48" t="s">
        <v>27</v>
      </c>
      <c r="H16" s="46" t="s">
        <v>28</v>
      </c>
      <c r="I16" s="11" t="s">
        <v>29</v>
      </c>
      <c r="J16" s="11" t="s">
        <v>30</v>
      </c>
      <c r="K16" s="46" t="s">
        <v>31</v>
      </c>
      <c r="L16" s="46" t="s">
        <v>32</v>
      </c>
      <c r="M16" s="11" t="s">
        <v>29</v>
      </c>
      <c r="N16" s="11" t="s">
        <v>33</v>
      </c>
      <c r="O16" s="9" t="s">
        <v>34</v>
      </c>
      <c r="P16" s="2"/>
      <c r="Q16" s="10" t="s">
        <v>35</v>
      </c>
      <c r="R16" s="11" t="s">
        <v>36</v>
      </c>
      <c r="S16" s="22" t="s">
        <v>37</v>
      </c>
      <c r="T16" s="12" t="s">
        <v>38</v>
      </c>
      <c r="U16" s="12" t="s">
        <v>39</v>
      </c>
      <c r="V16" s="12" t="s">
        <v>40</v>
      </c>
      <c r="W16" s="12" t="s">
        <v>41</v>
      </c>
      <c r="X16" s="12" t="s">
        <v>42</v>
      </c>
      <c r="Y16" s="12" t="s">
        <v>43</v>
      </c>
      <c r="Z16" s="13" t="s">
        <v>44</v>
      </c>
      <c r="AA16" s="13" t="s">
        <v>45</v>
      </c>
      <c r="AB16" s="13" t="s">
        <v>29</v>
      </c>
      <c r="AC16" s="13" t="s">
        <v>46</v>
      </c>
      <c r="AD16" s="13" t="s">
        <v>29</v>
      </c>
      <c r="AE16" s="13" t="s">
        <v>33</v>
      </c>
      <c r="AF16" s="13" t="s">
        <v>47</v>
      </c>
      <c r="AG16" s="9" t="s">
        <v>48</v>
      </c>
      <c r="AH16" s="2"/>
      <c r="AI16" s="14" t="s">
        <v>49</v>
      </c>
      <c r="AJ16" s="11" t="s">
        <v>50</v>
      </c>
      <c r="AK16" s="24" t="s">
        <v>51</v>
      </c>
      <c r="AL16" s="49"/>
      <c r="AM16" s="50" t="s">
        <v>52</v>
      </c>
      <c r="AN16" s="50" t="s">
        <v>53</v>
      </c>
      <c r="AO16" s="50" t="s">
        <v>54</v>
      </c>
      <c r="AP16" s="50" t="s">
        <v>55</v>
      </c>
      <c r="AQ16" s="50" t="s">
        <v>56</v>
      </c>
      <c r="AR16" s="26"/>
      <c r="AS16" s="27" t="s">
        <v>57</v>
      </c>
      <c r="AT16" s="28" t="s">
        <v>58</v>
      </c>
    </row>
    <row r="17" spans="1:46" ht="120.75" customHeight="1">
      <c r="A17" s="163">
        <v>1</v>
      </c>
      <c r="B17" s="79" t="s">
        <v>59</v>
      </c>
      <c r="C17" s="96" t="s">
        <v>60</v>
      </c>
      <c r="D17" s="96" t="s">
        <v>61</v>
      </c>
      <c r="E17" s="96" t="s">
        <v>62</v>
      </c>
      <c r="F17" s="172"/>
      <c r="G17" s="79">
        <v>134</v>
      </c>
      <c r="H17" s="99" t="str">
        <f>IF(G17&lt;=0,"",IF(G17&lt;=2,"Muy Baja",IF(G17&lt;=24,"Baja",IF(G17&lt;=500,"Media",IF(G17&lt;=5000,"Alta","Muy Alta")))))</f>
        <v>Media</v>
      </c>
      <c r="I17" s="93">
        <f>IF(H17="","",IF(H17="Muy Baja",0.2,IF(H17="Baja",0.4,IF(H17="Media",0.6,IF(H17="Alta",0.8,IF(H17="Muy Alta",1,))))))</f>
        <v>0.6</v>
      </c>
      <c r="J17" s="178" t="s">
        <v>63</v>
      </c>
      <c r="K17" s="108" t="str">
        <f>+J17</f>
        <v>El riesgo afecta la imagen de la entidad internamente, de conocimiento general nivel interno, de junta directiva y/o de proveedores</v>
      </c>
      <c r="L17" s="99" t="str">
        <f>+VLOOKUP(K17,Datos!$O$4:$P$15,2,FALSE)</f>
        <v>Menor</v>
      </c>
      <c r="M17" s="93">
        <f>IF(L17="","",IF(L17="Leve",0.2,IF(L17="Menor",0.4,IF(L17="Moderado",0.6,IF(L17="Mayor",0.8,IF(L17="Catastrófico",1,))))))</f>
        <v>0.4</v>
      </c>
      <c r="N17" s="111" t="str">
        <f>+CONCATENATE(H17, " - ", L17)</f>
        <v>Media - Menor</v>
      </c>
      <c r="O17" s="175" t="str">
        <f>+VLOOKUP(N17,Datos!J4:K28,2,)</f>
        <v>MODERADO</v>
      </c>
      <c r="P17" s="23"/>
      <c r="Q17" s="117">
        <v>1</v>
      </c>
      <c r="R17" s="119" t="s">
        <v>64</v>
      </c>
      <c r="S17" s="121" t="str">
        <f>IF(OR(T17="Preventivo",T17="Detectivo"),"Probabilidad",IF(T17="Correctivo","Impacto",""))</f>
        <v>Probabilidad</v>
      </c>
      <c r="T17" s="115" t="s">
        <v>65</v>
      </c>
      <c r="U17" s="115" t="s">
        <v>66</v>
      </c>
      <c r="V17" s="145" t="str">
        <f t="shared" ref="V17:V19" si="0">IF(AND(T17="Preventivo",U17="Automático"),"50%",IF(AND(T17="Preventivo",U17="Manual"),"40%",IF(AND(T17="Detectivo",U17="Automático"),"40%",IF(AND(T17="Detectivo",U17="Manual"),"30%",IF(AND(T17="Correctivo",U17="Automático"),"35%",IF(AND(T17="Correctivo",U17="Manual"),"25%",""))))))</f>
        <v>30%</v>
      </c>
      <c r="W17" s="147" t="s">
        <v>67</v>
      </c>
      <c r="X17" s="149" t="s">
        <v>68</v>
      </c>
      <c r="Y17" s="150" t="s">
        <v>69</v>
      </c>
      <c r="Z17" s="111">
        <f>IFERROR(IF(S17="Probabilidad",(I17-(+I17*V17)),IF(S17="Impacto",I17,"")),"")</f>
        <v>0.42</v>
      </c>
      <c r="AA17" s="141" t="str">
        <f t="shared" ref="AA17:AA19" si="1">IFERROR(IF(Z17="","",IF(Z17&lt;=0.2,"Muy Baja",IF(Z17&lt;=0.4,"Baja",IF(Z17&lt;=0.6,"Media",IF(Z17&lt;=0.8,"Alta","Muy Alta"))))),"")</f>
        <v>Media</v>
      </c>
      <c r="AB17" s="111">
        <f t="shared" ref="AB17:AB19" si="2">+Z17</f>
        <v>0.42</v>
      </c>
      <c r="AC17" s="141" t="str">
        <f t="shared" ref="AC17:AC19" si="3">IFERROR(IF(AD17="","",IF(AD17&lt;=0.2,"Leve",IF(AD17&lt;=0.4,"Menor",IF(AD17&lt;=0.6,"Moderado",IF(AD17&lt;=0.8,"Mayor","Catastrófico"))))),"")</f>
        <v>Menor</v>
      </c>
      <c r="AD17" s="111">
        <f>IFERROR(IF(S17="Impacto",(M17-(+M17*V17)),IF(S17="Probabilidad",M17,"")),"")</f>
        <v>0.4</v>
      </c>
      <c r="AE17" s="143" t="str">
        <f>+CONCATENATE(AA17, " - ", AC17)</f>
        <v>Media - Menor</v>
      </c>
      <c r="AF17" s="141" t="str">
        <f>+VLOOKUP(AE17,Datos!$J$4:$K$28,2,)</f>
        <v>MODERADO</v>
      </c>
      <c r="AG17" s="169"/>
      <c r="AH17" s="23"/>
      <c r="AI17" s="155" t="s">
        <v>70</v>
      </c>
      <c r="AJ17" s="158" t="s">
        <v>71</v>
      </c>
      <c r="AK17" s="160" t="s">
        <v>72</v>
      </c>
      <c r="AL17" s="51"/>
      <c r="AM17" s="122">
        <v>45792</v>
      </c>
      <c r="AN17" s="125" t="s">
        <v>73</v>
      </c>
      <c r="AO17" s="128" t="s">
        <v>74</v>
      </c>
      <c r="AP17" s="131" t="s">
        <v>75</v>
      </c>
      <c r="AQ17" s="134" t="s">
        <v>76</v>
      </c>
      <c r="AR17" s="38"/>
      <c r="AS17" s="166" t="s">
        <v>77</v>
      </c>
      <c r="AT17" s="137" t="s">
        <v>78</v>
      </c>
    </row>
    <row r="18" spans="1:46" ht="153" customHeight="1">
      <c r="A18" s="164"/>
      <c r="B18" s="80"/>
      <c r="C18" s="97"/>
      <c r="D18" s="97"/>
      <c r="E18" s="97"/>
      <c r="F18" s="173"/>
      <c r="G18" s="80"/>
      <c r="H18" s="100"/>
      <c r="I18" s="94"/>
      <c r="J18" s="179"/>
      <c r="K18" s="109"/>
      <c r="L18" s="100"/>
      <c r="M18" s="94"/>
      <c r="N18" s="112"/>
      <c r="O18" s="176"/>
      <c r="P18" s="2"/>
      <c r="Q18" s="118"/>
      <c r="R18" s="120"/>
      <c r="S18" s="100"/>
      <c r="T18" s="116"/>
      <c r="U18" s="116"/>
      <c r="V18" s="146"/>
      <c r="W18" s="148"/>
      <c r="X18" s="116"/>
      <c r="Y18" s="116"/>
      <c r="Z18" s="94"/>
      <c r="AA18" s="142"/>
      <c r="AB18" s="94"/>
      <c r="AC18" s="142"/>
      <c r="AD18" s="94"/>
      <c r="AE18" s="144"/>
      <c r="AF18" s="142"/>
      <c r="AG18" s="170"/>
      <c r="AH18" s="2"/>
      <c r="AI18" s="156"/>
      <c r="AJ18" s="159"/>
      <c r="AK18" s="161"/>
      <c r="AL18" s="51"/>
      <c r="AM18" s="123"/>
      <c r="AN18" s="126"/>
      <c r="AO18" s="129"/>
      <c r="AP18" s="132"/>
      <c r="AQ18" s="135"/>
      <c r="AR18" s="26"/>
      <c r="AS18" s="167"/>
      <c r="AT18" s="138"/>
    </row>
    <row r="19" spans="1:46" ht="280.5" customHeight="1">
      <c r="A19" s="165"/>
      <c r="B19" s="81"/>
      <c r="C19" s="98"/>
      <c r="D19" s="98"/>
      <c r="E19" s="98"/>
      <c r="F19" s="174"/>
      <c r="G19" s="81"/>
      <c r="H19" s="101"/>
      <c r="I19" s="95"/>
      <c r="J19" s="180"/>
      <c r="K19" s="110"/>
      <c r="L19" s="101"/>
      <c r="M19" s="95"/>
      <c r="N19" s="94"/>
      <c r="O19" s="177"/>
      <c r="P19" s="35"/>
      <c r="Q19" s="8">
        <v>2</v>
      </c>
      <c r="R19" s="21" t="s">
        <v>79</v>
      </c>
      <c r="S19" s="29" t="str">
        <f t="shared" ref="S19" si="4">IF(OR(T19="Preventivo",T19="Detectivo"),"Probabilidad",IF(T19="Correctivo","Impacto",""))</f>
        <v>Probabilidad</v>
      </c>
      <c r="T19" s="6" t="s">
        <v>80</v>
      </c>
      <c r="U19" s="6" t="s">
        <v>66</v>
      </c>
      <c r="V19" s="30" t="str">
        <f t="shared" si="0"/>
        <v>40%</v>
      </c>
      <c r="W19" s="40" t="s">
        <v>67</v>
      </c>
      <c r="X19" s="6" t="s">
        <v>68</v>
      </c>
      <c r="Y19" s="36" t="s">
        <v>81</v>
      </c>
      <c r="Z19" s="31">
        <f>IFERROR(IF(AND(S17="Probabilidad",S19="Probabilidad"),(AB17-(+AB17*V19)),IF(S19="Probabilidad",(I17-(+I17*V19)),IF(S19="Impacto",AB17,""))),"")</f>
        <v>0.252</v>
      </c>
      <c r="AA19" s="32" t="str">
        <f t="shared" si="1"/>
        <v>Baja</v>
      </c>
      <c r="AB19" s="31">
        <f t="shared" si="2"/>
        <v>0.252</v>
      </c>
      <c r="AC19" s="32" t="str">
        <f t="shared" si="3"/>
        <v>Menor</v>
      </c>
      <c r="AD19" s="31">
        <f>IFERROR(IF(AND(S17="Impacto",S17="Impacto"),(AD17-(+AD17*V19)),IF(S19="Impacto",(M17-(+M17*V19)),IF(S19="Probabilidad",AD17,""))),"")</f>
        <v>0.4</v>
      </c>
      <c r="AE19" s="33" t="str">
        <f t="shared" ref="AE19" si="5">+CONCATENATE(AA19, " - ", AC19)</f>
        <v>Baja - Menor</v>
      </c>
      <c r="AF19" s="34" t="str">
        <f>+VLOOKUP(AE19,Datos!$J$4:$K$28,2,)</f>
        <v>MODERADO</v>
      </c>
      <c r="AG19" s="171"/>
      <c r="AH19" s="35"/>
      <c r="AI19" s="157"/>
      <c r="AJ19" s="97"/>
      <c r="AK19" s="162"/>
      <c r="AL19" s="52"/>
      <c r="AM19" s="124"/>
      <c r="AN19" s="127"/>
      <c r="AO19" s="130"/>
      <c r="AP19" s="133"/>
      <c r="AQ19" s="136"/>
      <c r="AR19" s="39"/>
      <c r="AS19" s="168"/>
      <c r="AT19" s="138"/>
    </row>
    <row r="20" spans="1:46">
      <c r="P20" s="2"/>
      <c r="AR20" s="25"/>
      <c r="AT20" s="37"/>
    </row>
    <row r="21" spans="1:46">
      <c r="P21" s="2"/>
    </row>
    <row r="22" spans="1:46">
      <c r="P22" s="2"/>
    </row>
    <row r="23" spans="1:46">
      <c r="P23" s="2"/>
    </row>
    <row r="24" spans="1:46">
      <c r="P24" s="2"/>
    </row>
    <row r="25" spans="1:46">
      <c r="P25" s="2"/>
    </row>
    <row r="26" spans="1:46">
      <c r="P26" s="2"/>
    </row>
    <row r="27" spans="1:46">
      <c r="P27" s="2"/>
    </row>
    <row r="28" spans="1:46">
      <c r="P28" s="2"/>
    </row>
    <row r="29" spans="1:46">
      <c r="P29" s="2"/>
    </row>
    <row r="92" spans="39:46">
      <c r="AM92" s="186">
        <v>45174</v>
      </c>
      <c r="AN92" s="189" t="s">
        <v>82</v>
      </c>
      <c r="AO92" s="192" t="s">
        <v>83</v>
      </c>
      <c r="AP92" s="195" t="s">
        <v>84</v>
      </c>
      <c r="AQ92" s="198"/>
      <c r="AR92" s="41"/>
      <c r="AS92" s="181" t="s">
        <v>85</v>
      </c>
      <c r="AT92" s="184" t="s">
        <v>86</v>
      </c>
    </row>
    <row r="93" spans="39:46">
      <c r="AM93" s="187"/>
      <c r="AN93" s="190"/>
      <c r="AO93" s="193"/>
      <c r="AP93" s="196"/>
      <c r="AQ93" s="199"/>
      <c r="AR93" s="42"/>
      <c r="AS93" s="182"/>
      <c r="AT93" s="185"/>
    </row>
    <row r="94" spans="39:46">
      <c r="AM94" s="188"/>
      <c r="AN94" s="191"/>
      <c r="AO94" s="194"/>
      <c r="AP94" s="197"/>
      <c r="AQ94" s="200"/>
      <c r="AR94" s="43"/>
      <c r="AS94" s="183"/>
      <c r="AT94" s="44"/>
    </row>
  </sheetData>
  <mergeCells count="73">
    <mergeCell ref="AS92:AS94"/>
    <mergeCell ref="AT92:AT93"/>
    <mergeCell ref="AM92:AM94"/>
    <mergeCell ref="AN92:AN94"/>
    <mergeCell ref="AO92:AO94"/>
    <mergeCell ref="AP92:AP94"/>
    <mergeCell ref="AQ92:AQ94"/>
    <mergeCell ref="AI17:AI19"/>
    <mergeCell ref="AJ17:AJ19"/>
    <mergeCell ref="AK17:AK19"/>
    <mergeCell ref="A17:A19"/>
    <mergeCell ref="AS17:AS19"/>
    <mergeCell ref="AG17:AG19"/>
    <mergeCell ref="F17:F19"/>
    <mergeCell ref="I17:I19"/>
    <mergeCell ref="O17:O19"/>
    <mergeCell ref="L17:L19"/>
    <mergeCell ref="J17:J19"/>
    <mergeCell ref="D10:X10"/>
    <mergeCell ref="D11:X11"/>
    <mergeCell ref="D12:X12"/>
    <mergeCell ref="AF17:AF18"/>
    <mergeCell ref="AA17:AA18"/>
    <mergeCell ref="AB17:AB18"/>
    <mergeCell ref="AC17:AC18"/>
    <mergeCell ref="AD17:AD18"/>
    <mergeCell ref="AE17:AE18"/>
    <mergeCell ref="V17:V18"/>
    <mergeCell ref="W17:W18"/>
    <mergeCell ref="X17:X18"/>
    <mergeCell ref="Y17:Y18"/>
    <mergeCell ref="Z17:Z18"/>
    <mergeCell ref="E17:E19"/>
    <mergeCell ref="Q14:AG14"/>
    <mergeCell ref="AM14:AQ15"/>
    <mergeCell ref="AS14:AT15"/>
    <mergeCell ref="AM17:AM19"/>
    <mergeCell ref="AN17:AN19"/>
    <mergeCell ref="AO17:AO19"/>
    <mergeCell ref="AP17:AP19"/>
    <mergeCell ref="AQ17:AQ19"/>
    <mergeCell ref="AT17:AT19"/>
    <mergeCell ref="Z15:AG15"/>
    <mergeCell ref="T17:T18"/>
    <mergeCell ref="U17:U18"/>
    <mergeCell ref="Q17:Q18"/>
    <mergeCell ref="R17:R18"/>
    <mergeCell ref="S17:S18"/>
    <mergeCell ref="A1:B8"/>
    <mergeCell ref="B17:B19"/>
    <mergeCell ref="A10:C10"/>
    <mergeCell ref="A11:C11"/>
    <mergeCell ref="A12:C12"/>
    <mergeCell ref="A14:O15"/>
    <mergeCell ref="C1:AP4"/>
    <mergeCell ref="T15:Y15"/>
    <mergeCell ref="M17:M19"/>
    <mergeCell ref="C17:C19"/>
    <mergeCell ref="D17:D19"/>
    <mergeCell ref="G17:G19"/>
    <mergeCell ref="H17:H19"/>
    <mergeCell ref="AI14:AK15"/>
    <mergeCell ref="K17:K19"/>
    <mergeCell ref="N17:N19"/>
    <mergeCell ref="AQ1:AR2"/>
    <mergeCell ref="AS1:AT2"/>
    <mergeCell ref="AQ3:AR4"/>
    <mergeCell ref="AS3:AT4"/>
    <mergeCell ref="C5:AP8"/>
    <mergeCell ref="AQ5:AR6"/>
    <mergeCell ref="AS5:AT6"/>
    <mergeCell ref="AQ7:AR8"/>
    <mergeCell ref="AS7:AT8"/>
  </mergeCells>
  <conditionalFormatting sqref="H17:H19">
    <cfRule type="cellIs" dxfId="27" priority="173" operator="equal">
      <formula>"Muy Alta"</formula>
    </cfRule>
    <cfRule type="cellIs" dxfId="26" priority="174" operator="equal">
      <formula>"Alta"</formula>
    </cfRule>
    <cfRule type="cellIs" dxfId="25" priority="175" operator="equal">
      <formula>"Media"</formula>
    </cfRule>
    <cfRule type="cellIs" dxfId="24" priority="176" operator="equal">
      <formula>"Muy Baja"</formula>
    </cfRule>
    <cfRule type="cellIs" dxfId="23" priority="177" operator="equal">
      <formula>"Baja"</formula>
    </cfRule>
  </conditionalFormatting>
  <conditionalFormatting sqref="L17:L19">
    <cfRule type="cellIs" dxfId="22" priority="166" operator="equal">
      <formula>"Leve"</formula>
    </cfRule>
    <cfRule type="cellIs" dxfId="21" priority="167" operator="equal">
      <formula>"Catastrófico"</formula>
    </cfRule>
    <cfRule type="cellIs" dxfId="20" priority="168" operator="equal">
      <formula>"Mayor"</formula>
    </cfRule>
    <cfRule type="cellIs" dxfId="19" priority="169" operator="equal">
      <formula>"Moderado"</formula>
    </cfRule>
    <cfRule type="cellIs" dxfId="18" priority="171" operator="equal">
      <formula>"Menor"</formula>
    </cfRule>
  </conditionalFormatting>
  <conditionalFormatting sqref="O17:O19">
    <cfRule type="cellIs" dxfId="17" priority="160" operator="equal">
      <formula>"EXTREMO"</formula>
    </cfRule>
    <cfRule type="cellIs" dxfId="16" priority="161" operator="equal">
      <formula>"ALTO"</formula>
    </cfRule>
    <cfRule type="cellIs" dxfId="15" priority="163" operator="equal">
      <formula>"BAJO"</formula>
    </cfRule>
    <cfRule type="cellIs" dxfId="14" priority="164" operator="equal">
      <formula>"MODERADO"</formula>
    </cfRule>
  </conditionalFormatting>
  <conditionalFormatting sqref="AA17 AA19">
    <cfRule type="cellIs" dxfId="13" priority="155" operator="equal">
      <formula>"B+$Z$17Muy Baja"</formula>
    </cfRule>
    <cfRule type="cellIs" dxfId="12" priority="156" operator="equal">
      <formula>"Baja"</formula>
    </cfRule>
    <cfRule type="cellIs" dxfId="11" priority="157" operator="equal">
      <formula>"Media"</formula>
    </cfRule>
    <cfRule type="cellIs" dxfId="10" priority="158" operator="equal">
      <formula>"Muy Alta"</formula>
    </cfRule>
    <cfRule type="cellIs" dxfId="9" priority="159" operator="equal">
      <formula>"Alta"</formula>
    </cfRule>
  </conditionalFormatting>
  <conditionalFormatting sqref="AC17 AC19">
    <cfRule type="cellIs" dxfId="8" priority="150" operator="equal">
      <formula>"Catastrófico"</formula>
    </cfRule>
    <cfRule type="cellIs" dxfId="7" priority="151" operator="equal">
      <formula>"Mayor"</formula>
    </cfRule>
    <cfRule type="cellIs" dxfId="6" priority="152" operator="equal">
      <formula>"Moderado"</formula>
    </cfRule>
    <cfRule type="cellIs" dxfId="5" priority="153" operator="equal">
      <formula>"Menor"</formula>
    </cfRule>
    <cfRule type="cellIs" dxfId="4" priority="154" operator="equal">
      <formula>"Leve"</formula>
    </cfRule>
  </conditionalFormatting>
  <conditionalFormatting sqref="AF17 AF19">
    <cfRule type="cellIs" dxfId="3" priority="146" operator="equal">
      <formula>"EXTREMO"</formula>
    </cfRule>
    <cfRule type="cellIs" dxfId="2" priority="147" operator="equal">
      <formula>"ALTO"</formula>
    </cfRule>
    <cfRule type="cellIs" dxfId="1" priority="148" operator="equal">
      <formula>"BAJO"</formula>
    </cfRule>
    <cfRule type="cellIs" dxfId="0" priority="149"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M17 L19:M19"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CF86C26-8C14-4E30-92E4-11D42FE3F607}">
          <x14:formula1>
            <xm:f>Datos!$A$4:$A$6</xm:f>
          </x14:formula1>
          <xm:sqref>B17:B19</xm:sqref>
        </x14:dataValidation>
        <x14:dataValidation type="list" allowBlank="1" showInputMessage="1" showErrorMessage="1" xr:uid="{24BF034C-8DF6-4DDD-AB0C-FB15D8D5C9DC}">
          <x14:formula1>
            <xm:f>Datos!$O$3:$O$15</xm:f>
          </x14:formula1>
          <xm:sqref>J17:J19</xm:sqref>
        </x14:dataValidation>
        <x14:dataValidation type="list" allowBlank="1" showInputMessage="1" showErrorMessage="1" xr:uid="{A1FA52A4-69DE-4657-98CA-1920C8A6A77B}">
          <x14:formula1>
            <xm:f>Datos!$P$19:$P$22</xm:f>
          </x14:formula1>
          <xm:sqref>T17 T19</xm:sqref>
        </x14:dataValidation>
        <x14:dataValidation type="list" allowBlank="1" showInputMessage="1" showErrorMessage="1" xr:uid="{B5CA7F40-8C14-496F-BFA9-3397672B45BD}">
          <x14:formula1>
            <xm:f>Datos!$P$25:$P$26</xm:f>
          </x14:formula1>
          <xm:sqref>U17 U19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145F3-C2C7-423E-A64C-54A21F4DB808}">
  <dimension ref="A3:Q28"/>
  <sheetViews>
    <sheetView topLeftCell="K1" zoomScale="120" zoomScaleNormal="120" workbookViewId="0">
      <selection activeCell="Q15" sqref="Q15"/>
    </sheetView>
  </sheetViews>
  <sheetFormatPr defaultColWidth="11.42578125" defaultRowHeight="15"/>
  <cols>
    <col min="7" max="7" width="14.85546875" customWidth="1"/>
    <col min="10" max="10" width="33" customWidth="1"/>
    <col min="15" max="15" width="81.42578125" customWidth="1"/>
  </cols>
  <sheetData>
    <row r="3" spans="1:17">
      <c r="A3" s="16" t="s">
        <v>87</v>
      </c>
      <c r="D3" t="s">
        <v>88</v>
      </c>
      <c r="G3" t="s">
        <v>89</v>
      </c>
      <c r="J3" t="s">
        <v>90</v>
      </c>
      <c r="O3" t="s">
        <v>91</v>
      </c>
    </row>
    <row r="4" spans="1:17">
      <c r="A4" t="s">
        <v>92</v>
      </c>
      <c r="D4" t="s">
        <v>93</v>
      </c>
      <c r="E4" s="15">
        <v>0.2</v>
      </c>
      <c r="G4" t="s">
        <v>94</v>
      </c>
      <c r="H4" s="15">
        <v>0.2</v>
      </c>
      <c r="J4" t="s">
        <v>95</v>
      </c>
      <c r="K4" t="s">
        <v>96</v>
      </c>
      <c r="O4" t="s">
        <v>97</v>
      </c>
      <c r="P4" s="3" t="s">
        <v>98</v>
      </c>
      <c r="Q4" s="18">
        <v>0.2</v>
      </c>
    </row>
    <row r="5" spans="1:17">
      <c r="A5" t="s">
        <v>59</v>
      </c>
      <c r="D5" t="s">
        <v>99</v>
      </c>
      <c r="E5" s="15">
        <v>0.4</v>
      </c>
      <c r="G5" t="s">
        <v>100</v>
      </c>
      <c r="H5" s="15">
        <v>0.4</v>
      </c>
      <c r="J5" t="s">
        <v>101</v>
      </c>
      <c r="K5" t="s">
        <v>96</v>
      </c>
      <c r="O5" s="17" t="s">
        <v>102</v>
      </c>
      <c r="P5" s="3" t="s">
        <v>103</v>
      </c>
      <c r="Q5" s="18">
        <v>0.4</v>
      </c>
    </row>
    <row r="6" spans="1:17">
      <c r="A6" t="s">
        <v>104</v>
      </c>
      <c r="D6" t="s">
        <v>105</v>
      </c>
      <c r="E6" s="15">
        <v>0.6</v>
      </c>
      <c r="G6" t="s">
        <v>106</v>
      </c>
      <c r="H6" s="15">
        <v>0.6</v>
      </c>
      <c r="J6" t="s">
        <v>107</v>
      </c>
      <c r="K6" t="s">
        <v>106</v>
      </c>
      <c r="O6" t="s">
        <v>108</v>
      </c>
      <c r="P6" s="3" t="s">
        <v>109</v>
      </c>
      <c r="Q6" s="18">
        <v>0.6</v>
      </c>
    </row>
    <row r="7" spans="1:17">
      <c r="D7" t="s">
        <v>110</v>
      </c>
      <c r="E7" s="15">
        <v>0.8</v>
      </c>
      <c r="G7" t="s">
        <v>111</v>
      </c>
      <c r="H7" s="15">
        <v>0.8</v>
      </c>
      <c r="J7" t="s">
        <v>112</v>
      </c>
      <c r="K7" t="s">
        <v>113</v>
      </c>
      <c r="O7" t="s">
        <v>114</v>
      </c>
      <c r="P7" s="3" t="s">
        <v>115</v>
      </c>
      <c r="Q7" s="18">
        <v>0.8</v>
      </c>
    </row>
    <row r="8" spans="1:17">
      <c r="D8" t="s">
        <v>116</v>
      </c>
      <c r="E8" s="15">
        <v>1</v>
      </c>
      <c r="G8" t="s">
        <v>117</v>
      </c>
      <c r="H8" s="15">
        <v>1</v>
      </c>
      <c r="J8" t="s">
        <v>118</v>
      </c>
      <c r="K8" t="s">
        <v>119</v>
      </c>
      <c r="O8" t="s">
        <v>120</v>
      </c>
      <c r="P8" s="3" t="s">
        <v>121</v>
      </c>
      <c r="Q8" s="18">
        <v>1</v>
      </c>
    </row>
    <row r="9" spans="1:17">
      <c r="J9" t="s">
        <v>122</v>
      </c>
      <c r="K9" t="s">
        <v>96</v>
      </c>
    </row>
    <row r="10" spans="1:17">
      <c r="J10" t="s">
        <v>123</v>
      </c>
      <c r="K10" t="s">
        <v>106</v>
      </c>
      <c r="O10" t="s">
        <v>124</v>
      </c>
    </row>
    <row r="11" spans="1:17">
      <c r="J11" t="s">
        <v>125</v>
      </c>
      <c r="K11" t="s">
        <v>106</v>
      </c>
      <c r="O11" t="s">
        <v>126</v>
      </c>
      <c r="P11" s="3" t="s">
        <v>98</v>
      </c>
      <c r="Q11" s="18">
        <v>0.2</v>
      </c>
    </row>
    <row r="12" spans="1:17" ht="30.75" customHeight="1">
      <c r="J12" t="s">
        <v>127</v>
      </c>
      <c r="K12" t="s">
        <v>113</v>
      </c>
      <c r="O12" s="17" t="s">
        <v>63</v>
      </c>
      <c r="P12" s="3" t="s">
        <v>103</v>
      </c>
      <c r="Q12" s="18">
        <v>0.4</v>
      </c>
    </row>
    <row r="13" spans="1:17" ht="30">
      <c r="J13" t="s">
        <v>128</v>
      </c>
      <c r="K13" t="s">
        <v>119</v>
      </c>
      <c r="O13" s="17" t="s">
        <v>129</v>
      </c>
      <c r="P13" s="3" t="s">
        <v>109</v>
      </c>
      <c r="Q13" s="18">
        <v>0.6</v>
      </c>
    </row>
    <row r="14" spans="1:17" ht="30">
      <c r="J14" t="s">
        <v>130</v>
      </c>
      <c r="K14" t="s">
        <v>106</v>
      </c>
      <c r="O14" s="17" t="s">
        <v>131</v>
      </c>
      <c r="P14" s="3" t="s">
        <v>115</v>
      </c>
      <c r="Q14" s="18">
        <v>0.8</v>
      </c>
    </row>
    <row r="15" spans="1:17" ht="30">
      <c r="J15" t="s">
        <v>132</v>
      </c>
      <c r="K15" t="s">
        <v>106</v>
      </c>
      <c r="O15" s="17" t="s">
        <v>133</v>
      </c>
      <c r="P15" s="3" t="s">
        <v>121</v>
      </c>
      <c r="Q15" s="18">
        <v>1</v>
      </c>
    </row>
    <row r="16" spans="1:17">
      <c r="J16" t="s">
        <v>134</v>
      </c>
      <c r="K16" t="s">
        <v>106</v>
      </c>
    </row>
    <row r="17" spans="10:16">
      <c r="J17" t="s">
        <v>135</v>
      </c>
      <c r="K17" t="s">
        <v>113</v>
      </c>
    </row>
    <row r="18" spans="10:16">
      <c r="J18" t="s">
        <v>136</v>
      </c>
      <c r="K18" t="s">
        <v>119</v>
      </c>
    </row>
    <row r="19" spans="10:16">
      <c r="J19" t="s">
        <v>137</v>
      </c>
      <c r="K19" t="s">
        <v>106</v>
      </c>
      <c r="P19" t="s">
        <v>138</v>
      </c>
    </row>
    <row r="20" spans="10:16">
      <c r="J20" t="s">
        <v>139</v>
      </c>
      <c r="K20" t="s">
        <v>106</v>
      </c>
      <c r="P20" t="s">
        <v>80</v>
      </c>
    </row>
    <row r="21" spans="10:16">
      <c r="J21" t="s">
        <v>140</v>
      </c>
      <c r="K21" t="s">
        <v>113</v>
      </c>
      <c r="P21" t="s">
        <v>65</v>
      </c>
    </row>
    <row r="22" spans="10:16">
      <c r="J22" t="s">
        <v>141</v>
      </c>
      <c r="K22" t="s">
        <v>113</v>
      </c>
      <c r="P22" t="s">
        <v>142</v>
      </c>
    </row>
    <row r="23" spans="10:16">
      <c r="J23" t="s">
        <v>143</v>
      </c>
      <c r="K23" t="s">
        <v>119</v>
      </c>
    </row>
    <row r="24" spans="10:16">
      <c r="J24" t="s">
        <v>144</v>
      </c>
      <c r="K24" t="s">
        <v>113</v>
      </c>
      <c r="P24" t="s">
        <v>145</v>
      </c>
    </row>
    <row r="25" spans="10:16">
      <c r="J25" t="s">
        <v>146</v>
      </c>
      <c r="K25" t="s">
        <v>113</v>
      </c>
      <c r="P25" t="s">
        <v>147</v>
      </c>
    </row>
    <row r="26" spans="10:16">
      <c r="J26" t="s">
        <v>148</v>
      </c>
      <c r="K26" t="s">
        <v>113</v>
      </c>
      <c r="P26" t="s">
        <v>66</v>
      </c>
    </row>
    <row r="27" spans="10:16">
      <c r="J27" t="s">
        <v>149</v>
      </c>
      <c r="K27" t="s">
        <v>113</v>
      </c>
    </row>
    <row r="28" spans="10:16">
      <c r="J28" t="s">
        <v>150</v>
      </c>
      <c r="K28" t="s">
        <v>119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4374F-F591-4574-B834-47D1B9F3602A}">
  <dimension ref="A1"/>
  <sheetViews>
    <sheetView workbookViewId="0">
      <selection activeCell="C36" sqref="C36"/>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Props1.xml><?xml version="1.0" encoding="utf-8"?>
<ds:datastoreItem xmlns:ds="http://schemas.openxmlformats.org/officeDocument/2006/customXml" ds:itemID="{DC61CF60-8C6F-4BD3-A26B-E37A4620D7B0}"/>
</file>

<file path=customXml/itemProps2.xml><?xml version="1.0" encoding="utf-8"?>
<ds:datastoreItem xmlns:ds="http://schemas.openxmlformats.org/officeDocument/2006/customXml" ds:itemID="{A6F56939-46F7-488E-BDC8-2FEC6EEC79C1}"/>
</file>

<file path=customXml/itemProps3.xml><?xml version="1.0" encoding="utf-8"?>
<ds:datastoreItem xmlns:ds="http://schemas.openxmlformats.org/officeDocument/2006/customXml" ds:itemID="{11D2B000-3F07-4E35-899C-D9DB7964EE9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Control Interno</cp:lastModifiedBy>
  <cp:revision/>
  <dcterms:created xsi:type="dcterms:W3CDTF">2021-05-10T15:52:34Z</dcterms:created>
  <dcterms:modified xsi:type="dcterms:W3CDTF">2025-07-08T21:20:19Z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